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etrapak-my.sharepoint.com/personal/semartenssm_tetrapak_com/Documents/Documents/Övrigt/MSCC/"/>
    </mc:Choice>
  </mc:AlternateContent>
  <xr:revisionPtr revIDLastSave="531" documentId="8_{413C7D88-CFD4-47CF-8655-21DCCFED546A}" xr6:coauthVersionLast="47" xr6:coauthVersionMax="47" xr10:uidLastSave="{5630A2F2-1CBA-4016-A011-36AEBC919522}"/>
  <bookViews>
    <workbookView xWindow="57480" yWindow="-120" windowWidth="29040" windowHeight="17520" tabRatio="822" firstSheet="1" activeTab="1" xr2:uid="{00000000-000D-0000-FFFF-FFFF00000000}"/>
  </bookViews>
  <sheets>
    <sheet name="_isisStructSheet" sheetId="2" state="veryHidden" r:id="rId1"/>
    <sheet name="Vagndeklaration" sheetId="1" r:id="rId2"/>
  </sheets>
  <definedNames>
    <definedName name="_xlnm.Print_Area" localSheetId="1">Vagndeklaration!$A$1:$I$62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I39" i="1" s="1"/>
  <c r="I26" i="1"/>
  <c r="H36" i="1"/>
  <c r="H37" i="1"/>
  <c r="H17" i="1"/>
  <c r="M11" i="1" s="1"/>
  <c r="H16" i="1"/>
  <c r="I19" i="1" s="1"/>
  <c r="M10" i="1" l="1"/>
  <c r="I22" i="1" s="1"/>
  <c r="K28" i="1" l="1"/>
  <c r="L28" i="1"/>
  <c r="M28" i="1"/>
  <c r="O31" i="1"/>
  <c r="I33" i="1"/>
  <c r="I21" i="1" s="1"/>
  <c r="I37" i="1" s="1"/>
  <c r="H45" i="1" l="1"/>
  <c r="O34" i="1"/>
  <c r="P28" i="1" l="1"/>
  <c r="K3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B686F8D-EE50-4FBD-BD73-AE9AB1BE4D7F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<sst xmlns="http://schemas.openxmlformats.org/spreadsheetml/2006/main" count="112" uniqueCount="104">
  <si>
    <t>Startnummer:</t>
  </si>
  <si>
    <t>Tabeller och värden för uträkningar, kommer ej med vid utskrift och ska ej röras</t>
  </si>
  <si>
    <t>Bilreg nr:</t>
  </si>
  <si>
    <t>Fabrikat/Modell:</t>
  </si>
  <si>
    <t>Chassinr:</t>
  </si>
  <si>
    <t xml:space="preserve">A </t>
  </si>
  <si>
    <t>Grundeffekt enligt handlingar</t>
  </si>
  <si>
    <t>Grundeffekt (hkr)</t>
  </si>
  <si>
    <t xml:space="preserve">B </t>
  </si>
  <si>
    <t>JA</t>
  </si>
  <si>
    <t>Modifierad</t>
  </si>
  <si>
    <t>NEJ</t>
  </si>
  <si>
    <t>System för aktiv fjädring (5%)</t>
  </si>
  <si>
    <t>Snabbväxlingsfunktion (5%)</t>
  </si>
  <si>
    <t>Vinge (5%)</t>
  </si>
  <si>
    <t>Diffusor (5%)</t>
  </si>
  <si>
    <t>Totala tillägg</t>
  </si>
  <si>
    <t xml:space="preserve">Tävlingsvikt </t>
  </si>
  <si>
    <t>Markfrigång</t>
  </si>
  <si>
    <t>JA / NEJ</t>
  </si>
  <si>
    <t>Ovanstående uppgifter är korrekta intygar på heder och samvete:</t>
  </si>
  <si>
    <t>Ort/datum:</t>
  </si>
  <si>
    <t xml:space="preserve">  Förare:</t>
  </si>
  <si>
    <t>Jag är medveten om att felaktiga uppgifter kan medföra uteslutning och inte enbart uppflyttning i klass.</t>
  </si>
  <si>
    <t>Underskriven vagnsdeklaration skall kunna överlämnas till seriens kontrollant vid första tävling.</t>
  </si>
  <si>
    <t>Webinfo som läggs ut offentligt</t>
  </si>
  <si>
    <t>Startnr</t>
  </si>
  <si>
    <t>Motor</t>
  </si>
  <si>
    <t>Minvikt</t>
  </si>
  <si>
    <t>Klass</t>
  </si>
  <si>
    <t>Tillägg</t>
  </si>
  <si>
    <t>Sportvagn</t>
  </si>
  <si>
    <t>+Aktiv fjädring</t>
  </si>
  <si>
    <t>+Snabbväxling</t>
  </si>
  <si>
    <t>+Vinge</t>
  </si>
  <si>
    <t>+Diffusor</t>
  </si>
  <si>
    <t>Mätt vikt inklusive förare (kg)</t>
  </si>
  <si>
    <t>+Datorsprut</t>
  </si>
  <si>
    <t>+Datorsprut och Överladdning</t>
  </si>
  <si>
    <t>+E85</t>
  </si>
  <si>
    <t>Motortillägg</t>
  </si>
  <si>
    <t>En distanskloss med höjden 75 mm går fritt under bilens alla delar exkl hjulen</t>
  </si>
  <si>
    <t>+E85/Överladd</t>
  </si>
  <si>
    <t>Motorkod/beteckning</t>
  </si>
  <si>
    <r>
      <t>Verkligt vikt/effektförhållande</t>
    </r>
    <r>
      <rPr>
        <b/>
        <sz val="10"/>
        <rFont val="Arial"/>
        <family val="2"/>
      </rPr>
      <t>, viktstraff ej medräknade</t>
    </r>
  </si>
  <si>
    <t>Namnförtydligande:</t>
  </si>
  <si>
    <t>Signaturer:</t>
  </si>
  <si>
    <t>KM2:</t>
  </si>
  <si>
    <t>KM3:</t>
  </si>
  <si>
    <t>KM4:</t>
  </si>
  <si>
    <t>KM5:</t>
  </si>
  <si>
    <t>Tävlande</t>
  </si>
  <si>
    <t>Besiktning</t>
  </si>
  <si>
    <t>+Antispinn/ABS</t>
  </si>
  <si>
    <t>KM1:</t>
  </si>
  <si>
    <t>Kontrollvägd (plats/datum)</t>
  </si>
  <si>
    <t>Nej</t>
  </si>
  <si>
    <t>HANS</t>
  </si>
  <si>
    <t>Hybrid</t>
  </si>
  <si>
    <t>FIA-märkning förarklädsel</t>
  </si>
  <si>
    <t>FIA 8856-2000</t>
  </si>
  <si>
    <t>FIA norm 1986</t>
  </si>
  <si>
    <t>HNRS/FHR (Nackskydd)</t>
  </si>
  <si>
    <t>Standard</t>
  </si>
  <si>
    <t>Max varvtal enligt handlingar</t>
  </si>
  <si>
    <t>Max tillåtet varvtal</t>
  </si>
  <si>
    <t>A: Effekt för beräkning av tävlingsvikt (hkr)</t>
  </si>
  <si>
    <t>ABC123</t>
  </si>
  <si>
    <t>FIA 8856-2018</t>
  </si>
  <si>
    <t>MX-5 Klass</t>
  </si>
  <si>
    <t>Mazda MX-5</t>
  </si>
  <si>
    <t>Tillägg för Modifierad (max två tillägg tillåtna, sedan klassas bilen som Modsport)</t>
  </si>
  <si>
    <t>Biltyp</t>
  </si>
  <si>
    <t>MX-5 Modell</t>
  </si>
  <si>
    <t>MX-5 NA 1.6 116hk</t>
  </si>
  <si>
    <t>MX-5 NA 1.8 131hk</t>
  </si>
  <si>
    <t>MX-5 NB 1.6 110hk</t>
  </si>
  <si>
    <t>MX-5 NB 1.8 140hk</t>
  </si>
  <si>
    <t>MX-5 NBFL 1.8 146hk 5-vxl</t>
  </si>
  <si>
    <t>MX-5 NBFL 1.8 146hk 6-vxl</t>
  </si>
  <si>
    <t>MX-5 NBFL 1.6 110hk 5-vxl</t>
  </si>
  <si>
    <t>MX-5 NBFL 1.6 110hk 6-vxl</t>
  </si>
  <si>
    <t>MX-5 NC 1.8 126hk</t>
  </si>
  <si>
    <t>MX-5 ND 1.5 130hk</t>
  </si>
  <si>
    <t>B6</t>
  </si>
  <si>
    <t>B8(BP)</t>
  </si>
  <si>
    <t>BP4W</t>
  </si>
  <si>
    <t>BPZ3</t>
  </si>
  <si>
    <t>MZR L8-VE</t>
  </si>
  <si>
    <t>MZR LF-VE</t>
  </si>
  <si>
    <t>PR-VP RS</t>
  </si>
  <si>
    <t>PE-VPS</t>
  </si>
  <si>
    <t>MX-5 ND 2.0 160hk</t>
  </si>
  <si>
    <t>MX-5 NC 2.0 160hk</t>
  </si>
  <si>
    <t>Motoreffekt och varvtal (kommer från lista)</t>
  </si>
  <si>
    <t>Minimivikt för bilen i klass</t>
  </si>
  <si>
    <t>Utbytt grenrör</t>
  </si>
  <si>
    <t>Ingen eller borttagen servostyrning</t>
  </si>
  <si>
    <t>(20kg)</t>
  </si>
  <si>
    <t>Tillägg för Standard</t>
  </si>
  <si>
    <t>(15kg)</t>
  </si>
  <si>
    <t>Datum för senaste besiktning hos bilprovning
Gäller Standardklassen</t>
  </si>
  <si>
    <t>VAGNDEKLARATION MX-5 Standard &amp; Modifierad 2025</t>
  </si>
  <si>
    <t>xxxx-xx-xx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</si>
</sst>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6" formatCode="0\K\g"/>
    <numFmt numFmtId="167" formatCode="0\m\m"/>
    <numFmt numFmtId="168" formatCode="0.00\ \K\g\/\h\k"/>
    <numFmt numFmtId="169" formatCode="###0\ \K\g"/>
    <numFmt numFmtId="170" formatCode="0\ \h\k"/>
    <numFmt numFmtId="171" formatCode="0\h\k"/>
  </numFmts>
  <fonts count="18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6"/>
      <name val="Arial"/>
      <family val="2"/>
    </font>
    <font>
      <sz val="10"/>
      <color theme="1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medium">
        <color indexed="64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/>
    <xf numFmtId="3" fontId="6" fillId="0" borderId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9" fontId="2" fillId="2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9" fontId="2" fillId="2" borderId="0" xfId="0" applyNumberFormat="1" applyFont="1" applyFill="1" applyAlignment="1" applyProtection="1">
      <alignment horizontal="left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0" fillId="4" borderId="5" xfId="0" applyFill="1" applyBorder="1"/>
    <xf numFmtId="0" fontId="0" fillId="4" borderId="6" xfId="0" applyFill="1" applyBorder="1"/>
    <xf numFmtId="0" fontId="2" fillId="4" borderId="0" xfId="0" applyFont="1" applyFill="1"/>
    <xf numFmtId="0" fontId="0" fillId="4" borderId="0" xfId="0" applyFill="1"/>
    <xf numFmtId="0" fontId="0" fillId="4" borderId="7" xfId="0" applyFill="1" applyBorder="1"/>
    <xf numFmtId="166" fontId="0" fillId="4" borderId="7" xfId="0" applyNumberForma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67" fontId="0" fillId="4" borderId="0" xfId="0" applyNumberForma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vertical="top"/>
    </xf>
    <xf numFmtId="0" fontId="0" fillId="4" borderId="8" xfId="0" applyFill="1" applyBorder="1" applyAlignment="1">
      <alignment vertical="top"/>
    </xf>
    <xf numFmtId="0" fontId="0" fillId="4" borderId="7" xfId="0" applyFill="1" applyBorder="1" applyAlignment="1">
      <alignment vertical="top"/>
    </xf>
    <xf numFmtId="0" fontId="0" fillId="4" borderId="9" xfId="0" applyFill="1" applyBorder="1" applyAlignment="1">
      <alignment vertical="top"/>
    </xf>
    <xf numFmtId="0" fontId="0" fillId="0" borderId="0" xfId="0" quotePrefix="1"/>
    <xf numFmtId="14" fontId="2" fillId="2" borderId="0" xfId="0" applyNumberFormat="1" applyFont="1" applyFill="1" applyAlignment="1" applyProtection="1">
      <alignment horizontal="left"/>
      <protection locked="0"/>
    </xf>
    <xf numFmtId="0" fontId="0" fillId="0" borderId="10" xfId="0" applyBorder="1"/>
    <xf numFmtId="0" fontId="2" fillId="0" borderId="10" xfId="0" applyFont="1" applyBorder="1"/>
    <xf numFmtId="0" fontId="0" fillId="4" borderId="11" xfId="0" applyFill="1" applyBorder="1"/>
    <xf numFmtId="0" fontId="2" fillId="4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0" fontId="2" fillId="4" borderId="10" xfId="0" applyFont="1" applyFill="1" applyBorder="1"/>
    <xf numFmtId="0" fontId="6" fillId="0" borderId="0" xfId="0" applyFont="1"/>
    <xf numFmtId="0" fontId="3" fillId="0" borderId="4" xfId="0" applyFont="1" applyBorder="1" applyAlignment="1">
      <alignment horizontal="right"/>
    </xf>
    <xf numFmtId="169" fontId="7" fillId="5" borderId="2" xfId="1" applyNumberFormat="1" applyFont="1" applyFill="1" applyBorder="1" applyAlignment="1">
      <alignment horizontal="center"/>
    </xf>
    <xf numFmtId="0" fontId="9" fillId="6" borderId="12" xfId="0" applyFont="1" applyFill="1" applyBorder="1"/>
    <xf numFmtId="2" fontId="9" fillId="6" borderId="12" xfId="0" applyNumberFormat="1" applyFont="1" applyFill="1" applyBorder="1" applyAlignment="1">
      <alignment horizontal="center"/>
    </xf>
    <xf numFmtId="0" fontId="0" fillId="6" borderId="13" xfId="0" applyFill="1" applyBorder="1"/>
    <xf numFmtId="0" fontId="0" fillId="6" borderId="14" xfId="0" applyFill="1" applyBorder="1"/>
    <xf numFmtId="0" fontId="0" fillId="6" borderId="13" xfId="0" applyFill="1" applyBorder="1" applyAlignment="1">
      <alignment horizontal="left" wrapText="1"/>
    </xf>
    <xf numFmtId="0" fontId="0" fillId="6" borderId="13" xfId="0" applyFill="1" applyBorder="1" applyAlignment="1">
      <alignment horizontal="left"/>
    </xf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 applyAlignment="1">
      <alignment horizontal="left" wrapText="1"/>
    </xf>
    <xf numFmtId="0" fontId="0" fillId="6" borderId="18" xfId="0" applyFill="1" applyBorder="1"/>
    <xf numFmtId="0" fontId="0" fillId="6" borderId="17" xfId="0" applyFill="1" applyBorder="1"/>
    <xf numFmtId="0" fontId="0" fillId="6" borderId="17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20" xfId="0" applyFill="1" applyBorder="1"/>
    <xf numFmtId="0" fontId="0" fillId="6" borderId="19" xfId="0" applyFill="1" applyBorder="1"/>
    <xf numFmtId="169" fontId="2" fillId="0" borderId="0" xfId="1" applyNumberFormat="1" applyFont="1" applyAlignment="1">
      <alignment horizontal="center"/>
    </xf>
    <xf numFmtId="3" fontId="2" fillId="0" borderId="0" xfId="1" applyFont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2" fillId="7" borderId="0" xfId="0" applyFont="1" applyFill="1" applyAlignment="1">
      <alignment horizontal="left"/>
    </xf>
    <xf numFmtId="9" fontId="2" fillId="7" borderId="0" xfId="0" applyNumberFormat="1" applyFont="1" applyFill="1" applyAlignment="1">
      <alignment horizontal="center"/>
    </xf>
    <xf numFmtId="169" fontId="2" fillId="7" borderId="0" xfId="1" applyNumberFormat="1" applyFont="1" applyFill="1" applyAlignment="1">
      <alignment horizontal="center"/>
    </xf>
    <xf numFmtId="0" fontId="10" fillId="2" borderId="1" xfId="0" quotePrefix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 applyProtection="1">
      <alignment horizontal="right"/>
      <protection locked="0"/>
    </xf>
    <xf numFmtId="171" fontId="2" fillId="7" borderId="0" xfId="0" applyNumberFormat="1" applyFont="1" applyFill="1" applyAlignment="1">
      <alignment horizontal="center"/>
    </xf>
    <xf numFmtId="0" fontId="0" fillId="4" borderId="1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4" fillId="2" borderId="2" xfId="0" applyFont="1" applyFill="1" applyBorder="1" applyProtection="1">
      <protection locked="0"/>
    </xf>
    <xf numFmtId="0" fontId="3" fillId="0" borderId="1" xfId="0" applyFont="1" applyBorder="1" applyAlignment="1">
      <alignment horizontal="left"/>
    </xf>
    <xf numFmtId="0" fontId="13" fillId="0" borderId="2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Fill="1"/>
    <xf numFmtId="0" fontId="0" fillId="0" borderId="0" xfId="0" applyFill="1" applyAlignment="1">
      <alignment horizontal="right"/>
    </xf>
    <xf numFmtId="0" fontId="14" fillId="0" borderId="0" xfId="0" applyFont="1"/>
    <xf numFmtId="0" fontId="0" fillId="0" borderId="0" xfId="0" applyFont="1"/>
    <xf numFmtId="0" fontId="2" fillId="0" borderId="0" xfId="0" applyFont="1" applyFill="1" applyAlignment="1">
      <alignment horizontal="right"/>
    </xf>
    <xf numFmtId="0" fontId="0" fillId="0" borderId="0" xfId="0" applyFont="1" applyFill="1"/>
    <xf numFmtId="0" fontId="14" fillId="0" borderId="0" xfId="0" applyFont="1" applyFill="1"/>
    <xf numFmtId="0" fontId="2" fillId="0" borderId="0" xfId="0" applyFont="1" applyBorder="1"/>
    <xf numFmtId="0" fontId="12" fillId="2" borderId="25" xfId="0" applyFont="1" applyFill="1" applyBorder="1" applyAlignment="1" applyProtection="1">
      <alignment horizontal="center"/>
      <protection locked="0"/>
    </xf>
    <xf numFmtId="0" fontId="12" fillId="2" borderId="27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left"/>
      <protection locked="0"/>
    </xf>
    <xf numFmtId="0" fontId="1" fillId="2" borderId="27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2" fillId="0" borderId="0" xfId="0" applyFont="1" applyAlignment="1"/>
    <xf numFmtId="0" fontId="0" fillId="0" borderId="24" xfId="0" applyBorder="1" applyAlignment="1"/>
    <xf numFmtId="164" fontId="2" fillId="0" borderId="0" xfId="0" applyNumberFormat="1" applyFont="1" applyFill="1" applyAlignment="1" applyProtection="1">
      <alignment horizontal="center"/>
      <protection locked="0"/>
    </xf>
    <xf numFmtId="9" fontId="2" fillId="0" borderId="0" xfId="0" applyNumberFormat="1" applyFont="1" applyFill="1" applyAlignment="1" applyProtection="1">
      <alignment horizontal="center"/>
      <protection locked="0"/>
    </xf>
    <xf numFmtId="0" fontId="2" fillId="2" borderId="0" xfId="0" applyNumberFormat="1" applyFont="1" applyFill="1" applyBorder="1" applyAlignment="1" applyProtection="1">
      <alignment horizontal="center"/>
    </xf>
    <xf numFmtId="170" fontId="2" fillId="2" borderId="0" xfId="0" applyNumberFormat="1" applyFont="1" applyFill="1" applyBorder="1" applyAlignment="1" applyProtection="1">
      <alignment horizontal="center"/>
    </xf>
    <xf numFmtId="0" fontId="2" fillId="6" borderId="0" xfId="0" applyFont="1" applyFill="1" applyAlignment="1" applyProtection="1">
      <protection locked="0"/>
    </xf>
    <xf numFmtId="0" fontId="2" fillId="0" borderId="25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168" fontId="3" fillId="7" borderId="4" xfId="0" applyNumberFormat="1" applyFont="1" applyFill="1" applyBorder="1" applyAlignment="1"/>
    <xf numFmtId="0" fontId="0" fillId="8" borderId="4" xfId="0" applyFill="1" applyBorder="1" applyAlignment="1"/>
    <xf numFmtId="0" fontId="0" fillId="0" borderId="0" xfId="0" applyFill="1" applyAlignment="1">
      <alignment horizontal="center"/>
    </xf>
    <xf numFmtId="166" fontId="2" fillId="2" borderId="0" xfId="0" applyNumberFormat="1" applyFont="1" applyFill="1" applyAlignment="1" applyProtection="1">
      <alignment horizontal="center"/>
      <protection locked="0"/>
    </xf>
    <xf numFmtId="166" fontId="2" fillId="7" borderId="0" xfId="0" applyNumberFormat="1" applyFont="1" applyFill="1" applyAlignment="1">
      <alignment horizontal="center"/>
    </xf>
    <xf numFmtId="0" fontId="8" fillId="0" borderId="0" xfId="0" applyFont="1" applyBorder="1" applyAlignment="1">
      <alignment horizontal="right"/>
    </xf>
    <xf numFmtId="3" fontId="3" fillId="0" borderId="0" xfId="1" applyFont="1" applyAlignment="1" applyProtection="1">
      <alignment horizontal="center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6" fillId="2" borderId="25" xfId="0" applyFont="1" applyFill="1" applyBorder="1" applyAlignment="1" applyProtection="1">
      <alignment horizontal="center"/>
      <protection locked="0"/>
    </xf>
    <xf numFmtId="0" fontId="16" fillId="2" borderId="26" xfId="0" applyFont="1" applyFill="1" applyBorder="1" applyAlignment="1" applyProtection="1">
      <alignment horizontal="center"/>
      <protection locked="0"/>
    </xf>
    <xf numFmtId="0" fontId="16" fillId="2" borderId="27" xfId="0" applyFont="1" applyFill="1" applyBorder="1" applyAlignment="1" applyProtection="1">
      <alignment horizontal="center"/>
      <protection locked="0"/>
    </xf>
    <xf numFmtId="0" fontId="17" fillId="2" borderId="25" xfId="0" applyFont="1" applyFill="1" applyBorder="1" applyAlignment="1" applyProtection="1">
      <alignment horizontal="center"/>
      <protection locked="0"/>
    </xf>
    <xf numFmtId="0" fontId="17" fillId="2" borderId="26" xfId="0" applyFont="1" applyFill="1" applyBorder="1" applyAlignment="1" applyProtection="1">
      <alignment horizontal="center"/>
      <protection locked="0"/>
    </xf>
    <xf numFmtId="0" fontId="17" fillId="2" borderId="27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5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ndense val="0"/>
        <extend val="0"/>
        <color indexed="8"/>
      </font>
      <fill>
        <patternFill>
          <bgColor indexed="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ndense val="0"/>
        <extend val="0"/>
        <color indexed="8"/>
      </font>
      <fill>
        <patternFill>
          <bgColor indexed="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ndense val="0"/>
        <extend val="0"/>
        <color indexed="8"/>
      </font>
      <fill>
        <patternFill>
          <bgColor indexed="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055" name="_isisStructCtl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1</xdr:row>
      <xdr:rowOff>0</xdr:rowOff>
    </xdr:from>
    <xdr:to>
      <xdr:col>9</xdr:col>
      <xdr:colOff>0</xdr:colOff>
      <xdr:row>7</xdr:row>
      <xdr:rowOff>20108</xdr:rowOff>
    </xdr:to>
    <xdr:pic>
      <xdr:nvPicPr>
        <xdr:cNvPr id="1051" name="Picture 61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0" y="447675"/>
          <a:ext cx="82867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190500</xdr:colOff>
      <xdr:row>1</xdr:row>
      <xdr:rowOff>66675</xdr:rowOff>
    </xdr:from>
    <xdr:to>
      <xdr:col>31</xdr:col>
      <xdr:colOff>447675</xdr:colOff>
      <xdr:row>54</xdr:row>
      <xdr:rowOff>47626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458075" y="304800"/>
          <a:ext cx="6962775" cy="8696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Hur fyller du i Vagndeklarationen</a:t>
          </a: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sv-SE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Börja med att fylla i bilens data, Startnummer, regnummer, chassinummer, klass etc</a:t>
          </a:r>
        </a:p>
        <a:p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en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Biltyp</a:t>
          </a:r>
        </a:p>
        <a:p>
          <a:pPr lvl="1"/>
          <a:r>
            <a:rPr lang="en-SE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</a:t>
          </a:r>
          <a:r>
            <a:rPr lang="en-SE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vilken typ av MX-5 du tävlar med. Viktigt för både Standard och Modifierad klass att man uppger den kombination man åker med, både modell och motorkod. Tänk på att i Standard är det begränsat vilka motorer man man ha i resp. modell och vilken transmission man får ha. Kolla SPVM reglementet för exakta detaljer.</a:t>
          </a:r>
          <a:endParaRPr lang="sv-SE" b="0">
            <a:effectLst/>
          </a:endParaRPr>
        </a:p>
        <a:p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2.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Tillägg 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Ange</a:t>
          </a:r>
          <a:r>
            <a:rPr lang="en-SE" sz="1100">
              <a:solidFill>
                <a:schemeClr val="dk1"/>
              </a:solidFill>
              <a:latin typeface="+mn-lt"/>
              <a:ea typeface="+mn-ea"/>
              <a:cs typeface="+mn-cs"/>
            </a:rPr>
            <a:t> ev.</a:t>
          </a:r>
          <a:r>
            <a:rPr lang="en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tillägg. Tänk på att i Standard anges de i kg och i Modifierad i procent.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3. Tävlingsvikt 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Ange bilens verkliga vägda tävlingsvikt för att få det verkliga vikt/effektförhållandet under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punkt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 5.</a:t>
          </a: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4. Markfrigång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Verifiera att din bil klarar 75mm frigång</a:t>
          </a:r>
        </a:p>
        <a:p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5.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Verkligt vikt/effektförhållande</a:t>
          </a: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6.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Välj i listan om ni använder vilken typ av nackskydd ni använder (HNRS/FHR) eller om ni ej använder.</a:t>
          </a:r>
        </a:p>
        <a:p>
          <a:endParaRPr lang="sv-SE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7. Välj i listan vilken norm er förarklädsel uppfyller. </a:t>
          </a:r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Obs! 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Denna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hjälptext kommer </a:t>
          </a:r>
          <a:r>
            <a:rPr lang="sv-SE" sz="11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ej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med när vagndeklarationen skrivs ut</a:t>
          </a:r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"/>
  <sheetViews>
    <sheetView workbookViewId="0"/>
  </sheetViews>
  <sheetFormatPr defaultRowHeight="12.5" x14ac:dyDescent="0.25"/>
  <sheetData/>
  <phoneticPr fontId="8" type="noConversion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74"/>
  <sheetViews>
    <sheetView showGridLines="0" tabSelected="1" zoomScale="90" zoomScaleNormal="90" workbookViewId="0">
      <selection activeCell="J41" sqref="J41"/>
    </sheetView>
  </sheetViews>
  <sheetFormatPr defaultRowHeight="12.5" x14ac:dyDescent="0.25"/>
  <cols>
    <col min="1" max="1" width="3.90625" customWidth="1"/>
    <col min="2" max="2" width="12.36328125" customWidth="1"/>
    <col min="3" max="3" width="11.6328125" customWidth="1"/>
    <col min="4" max="4" width="4.90625" customWidth="1"/>
    <col min="5" max="5" width="15.08984375" customWidth="1"/>
    <col min="6" max="9" width="12.90625" customWidth="1"/>
    <col min="10" max="10" width="9.6328125" customWidth="1"/>
    <col min="11" max="11" width="10.54296875" hidden="1" customWidth="1"/>
    <col min="12" max="12" width="11.08984375" hidden="1" customWidth="1"/>
    <col min="13" max="13" width="13.453125" hidden="1" customWidth="1"/>
    <col min="14" max="20" width="9.08984375" hidden="1" customWidth="1"/>
  </cols>
  <sheetData>
    <row r="1" spans="1:19" ht="35.25" customHeight="1" thickBot="1" x14ac:dyDescent="0.7">
      <c r="A1" s="89" t="s">
        <v>102</v>
      </c>
      <c r="B1" s="1"/>
      <c r="C1" s="1"/>
      <c r="D1" s="1"/>
      <c r="E1" s="2"/>
      <c r="F1" s="99"/>
      <c r="G1" s="99"/>
      <c r="H1" s="3" t="s">
        <v>0</v>
      </c>
      <c r="I1" s="75">
        <v>0</v>
      </c>
      <c r="K1" s="40" t="s">
        <v>1</v>
      </c>
    </row>
    <row r="2" spans="1:19" ht="28.5" thickBot="1" x14ac:dyDescent="0.65">
      <c r="A2" s="4" t="s">
        <v>2</v>
      </c>
      <c r="C2" s="88" t="s">
        <v>67</v>
      </c>
      <c r="D2" s="88"/>
      <c r="E2" s="5" t="s">
        <v>69</v>
      </c>
      <c r="F2" s="100" t="s">
        <v>10</v>
      </c>
      <c r="G2" s="101"/>
      <c r="H2" s="6"/>
      <c r="K2" s="39"/>
    </row>
    <row r="3" spans="1:19" ht="10.5" customHeight="1" thickBot="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39"/>
      <c r="L3" s="10"/>
      <c r="M3" s="10"/>
      <c r="N3" s="10"/>
    </row>
    <row r="4" spans="1:19" s="7" customFormat="1" ht="27.5" customHeight="1" thickBot="1" x14ac:dyDescent="0.55000000000000004">
      <c r="A4" s="8" t="s">
        <v>3</v>
      </c>
      <c r="C4" s="102" t="s">
        <v>70</v>
      </c>
      <c r="D4" s="103"/>
      <c r="E4" s="9" t="s">
        <v>4</v>
      </c>
      <c r="F4" s="129"/>
      <c r="G4" s="130"/>
      <c r="H4" s="131"/>
      <c r="J4"/>
      <c r="K4" s="39"/>
      <c r="L4" s="10"/>
      <c r="M4" s="10"/>
      <c r="N4" s="10"/>
      <c r="P4"/>
      <c r="Q4" s="46"/>
      <c r="R4" s="46"/>
      <c r="S4" s="46"/>
    </row>
    <row r="5" spans="1:19" ht="12.75" customHeight="1" thickBot="1" x14ac:dyDescent="0.3">
      <c r="K5" s="39"/>
      <c r="L5" s="10"/>
      <c r="M5" s="10"/>
      <c r="N5" s="10"/>
    </row>
    <row r="6" spans="1:19" ht="26.5" customHeight="1" thickBot="1" x14ac:dyDescent="0.55000000000000004">
      <c r="A6" s="104" t="s">
        <v>101</v>
      </c>
      <c r="B6" s="104"/>
      <c r="C6" s="104"/>
      <c r="D6" s="104"/>
      <c r="E6" s="105"/>
      <c r="F6" s="129" t="s">
        <v>103</v>
      </c>
      <c r="G6" s="130"/>
      <c r="H6" s="131"/>
      <c r="K6" s="39"/>
      <c r="L6" s="10"/>
      <c r="M6" s="10"/>
      <c r="N6" s="10"/>
      <c r="R6" s="46"/>
    </row>
    <row r="7" spans="1:19" ht="6.75" customHeight="1" x14ac:dyDescent="0.25">
      <c r="G7" s="90"/>
      <c r="H7" s="90"/>
      <c r="K7" s="39"/>
    </row>
    <row r="8" spans="1:19" ht="17.5" customHeight="1" x14ac:dyDescent="0.4">
      <c r="A8" s="11">
        <v>1</v>
      </c>
      <c r="B8" s="4" t="s">
        <v>72</v>
      </c>
      <c r="C8" s="12"/>
      <c r="G8" s="91"/>
      <c r="H8" s="91"/>
      <c r="R8" s="46"/>
    </row>
    <row r="9" spans="1:19" ht="3" customHeight="1" thickBot="1" x14ac:dyDescent="0.4">
      <c r="A9" s="11"/>
      <c r="B9" s="12"/>
      <c r="C9" s="12"/>
      <c r="K9" s="39"/>
    </row>
    <row r="10" spans="1:19" ht="26" customHeight="1" thickBot="1" x14ac:dyDescent="0.45">
      <c r="A10" s="14" t="s">
        <v>5</v>
      </c>
      <c r="C10" s="106" t="s">
        <v>73</v>
      </c>
      <c r="D10" s="107"/>
      <c r="E10" s="123" t="s">
        <v>77</v>
      </c>
      <c r="F10" s="124"/>
      <c r="G10" s="125"/>
      <c r="K10" s="39" t="s">
        <v>63</v>
      </c>
      <c r="L10" s="10"/>
      <c r="M10">
        <f>H17</f>
        <v>6900</v>
      </c>
      <c r="R10" s="46"/>
    </row>
    <row r="11" spans="1:19" ht="11" customHeight="1" thickBot="1" x14ac:dyDescent="0.4">
      <c r="A11" s="11"/>
      <c r="B11" s="12"/>
      <c r="C11" s="9"/>
      <c r="H11" s="10"/>
      <c r="K11" s="39" t="s">
        <v>10</v>
      </c>
      <c r="L11" s="10">
        <v>7.67</v>
      </c>
      <c r="M11">
        <f>ROUND(H17*1.05,-2)</f>
        <v>7200</v>
      </c>
    </row>
    <row r="12" spans="1:19" ht="22.5" customHeight="1" thickBot="1" x14ac:dyDescent="0.45">
      <c r="A12" s="11"/>
      <c r="B12" s="12"/>
      <c r="C12" s="96" t="s">
        <v>43</v>
      </c>
      <c r="D12" s="92"/>
      <c r="E12" s="126" t="s">
        <v>86</v>
      </c>
      <c r="F12" s="127"/>
      <c r="G12" s="128"/>
      <c r="H12" s="10"/>
      <c r="K12" s="39"/>
      <c r="L12" s="10"/>
      <c r="R12" s="46"/>
    </row>
    <row r="13" spans="1:19" ht="15.5" x14ac:dyDescent="0.35">
      <c r="A13" s="11"/>
      <c r="B13" s="12"/>
      <c r="C13" s="9"/>
      <c r="H13" s="10"/>
      <c r="K13" s="39"/>
    </row>
    <row r="14" spans="1:19" ht="13" x14ac:dyDescent="0.3">
      <c r="A14" s="14" t="s">
        <v>8</v>
      </c>
      <c r="B14" s="8" t="s">
        <v>94</v>
      </c>
      <c r="C14" s="8"/>
      <c r="G14" s="10"/>
      <c r="H14" s="10"/>
      <c r="K14" s="39"/>
      <c r="L14" s="10"/>
      <c r="R14" s="46"/>
    </row>
    <row r="15" spans="1:19" ht="13" x14ac:dyDescent="0.3">
      <c r="B15" s="8"/>
      <c r="C15" s="8"/>
      <c r="G15" s="10"/>
      <c r="H15" s="79"/>
      <c r="K15" s="39"/>
    </row>
    <row r="16" spans="1:19" ht="13" x14ac:dyDescent="0.3">
      <c r="A16" s="7"/>
      <c r="F16" s="92"/>
      <c r="G16" s="93" t="s">
        <v>6</v>
      </c>
      <c r="H16" s="111">
        <f>VLOOKUP(E12,O36:P43,2,FALSE)</f>
        <v>140</v>
      </c>
      <c r="K16" s="39"/>
      <c r="R16" s="46"/>
    </row>
    <row r="17" spans="1:18" ht="13" x14ac:dyDescent="0.3">
      <c r="A17" s="7"/>
      <c r="B17" s="80"/>
      <c r="G17" s="79" t="s">
        <v>64</v>
      </c>
      <c r="H17" s="110">
        <f>VLOOKUP(E12,O36:Q44,3,FALSE)</f>
        <v>6900</v>
      </c>
      <c r="K17" s="39"/>
    </row>
    <row r="18" spans="1:18" ht="13" x14ac:dyDescent="0.3">
      <c r="A18" s="7"/>
      <c r="B18" s="80"/>
      <c r="G18" s="79"/>
      <c r="H18" s="108"/>
      <c r="K18" s="39"/>
    </row>
    <row r="19" spans="1:18" ht="13" x14ac:dyDescent="0.3">
      <c r="A19" s="7"/>
      <c r="B19" s="69" t="s">
        <v>7</v>
      </c>
      <c r="C19" s="69"/>
      <c r="D19" s="69"/>
      <c r="E19" s="69"/>
      <c r="F19" s="69"/>
      <c r="G19" s="70"/>
      <c r="H19" s="69"/>
      <c r="I19" s="82">
        <f>ROUND($H$16,0)</f>
        <v>140</v>
      </c>
      <c r="K19" s="39"/>
    </row>
    <row r="20" spans="1:18" ht="13" x14ac:dyDescent="0.3">
      <c r="A20" s="7"/>
      <c r="E20" s="10"/>
      <c r="M20" t="s">
        <v>9</v>
      </c>
      <c r="O20" t="s">
        <v>57</v>
      </c>
      <c r="Q20" t="s">
        <v>61</v>
      </c>
      <c r="R20" s="46"/>
    </row>
    <row r="21" spans="1:18" ht="12.5" customHeight="1" x14ac:dyDescent="0.3">
      <c r="B21" s="72" t="s">
        <v>66</v>
      </c>
      <c r="C21" s="71"/>
      <c r="D21" s="69"/>
      <c r="E21" s="69"/>
      <c r="F21" s="69"/>
      <c r="G21" s="70"/>
      <c r="H21" s="69"/>
      <c r="I21" s="82">
        <f>IF(OR($F$2=$K$10,$F$2=$K$20),$I$19,MAX($I$19,I33))</f>
        <v>140</v>
      </c>
      <c r="M21" t="s">
        <v>11</v>
      </c>
      <c r="O21" t="s">
        <v>58</v>
      </c>
      <c r="Q21" t="s">
        <v>60</v>
      </c>
    </row>
    <row r="22" spans="1:18" ht="17" customHeight="1" x14ac:dyDescent="0.3">
      <c r="G22" s="10"/>
      <c r="H22" s="81" t="s">
        <v>65</v>
      </c>
      <c r="I22" s="132">
        <f>VLOOKUP(F2,K10:M11,3,FALSE)</f>
        <v>7200</v>
      </c>
      <c r="K22" s="39"/>
      <c r="O22" t="s">
        <v>56</v>
      </c>
      <c r="Q22" t="s">
        <v>68</v>
      </c>
      <c r="R22" s="46"/>
    </row>
    <row r="23" spans="1:18" ht="16.5" customHeight="1" x14ac:dyDescent="0.35">
      <c r="A23" s="11">
        <v>2</v>
      </c>
      <c r="B23" s="12" t="s">
        <v>99</v>
      </c>
      <c r="C23" s="12"/>
      <c r="K23" s="39"/>
      <c r="Q23" s="37" t="s">
        <v>37</v>
      </c>
    </row>
    <row r="24" spans="1:18" ht="13" x14ac:dyDescent="0.3">
      <c r="B24" t="s">
        <v>96</v>
      </c>
      <c r="E24" s="79" t="s">
        <v>98</v>
      </c>
      <c r="G24" s="10"/>
      <c r="H24" s="119"/>
      <c r="K24" s="39"/>
      <c r="Q24" s="37" t="s">
        <v>38</v>
      </c>
    </row>
    <row r="25" spans="1:18" ht="15" customHeight="1" thickBot="1" x14ac:dyDescent="0.35">
      <c r="B25" t="s">
        <v>97</v>
      </c>
      <c r="E25" s="79" t="s">
        <v>100</v>
      </c>
      <c r="G25" s="10"/>
      <c r="H25" s="119"/>
      <c r="K25" s="40" t="s">
        <v>25</v>
      </c>
      <c r="Q25" s="37" t="s">
        <v>53</v>
      </c>
    </row>
    <row r="26" spans="1:18" ht="13" x14ac:dyDescent="0.3">
      <c r="B26" s="69" t="s">
        <v>16</v>
      </c>
      <c r="C26" s="69"/>
      <c r="D26" s="69"/>
      <c r="E26" s="69"/>
      <c r="F26" s="69"/>
      <c r="G26" s="69"/>
      <c r="H26" s="69"/>
      <c r="I26" s="120">
        <f>SUM(H24:H27)</f>
        <v>0</v>
      </c>
      <c r="K26" s="41"/>
      <c r="L26" s="23"/>
      <c r="M26" s="23"/>
      <c r="N26" s="23"/>
      <c r="O26" s="23"/>
      <c r="P26" s="24"/>
      <c r="Q26" s="37" t="s">
        <v>32</v>
      </c>
    </row>
    <row r="27" spans="1:18" ht="13" x14ac:dyDescent="0.3">
      <c r="B27" s="92"/>
      <c r="C27" s="92"/>
      <c r="D27" s="92"/>
      <c r="E27" s="92"/>
      <c r="F27" s="92"/>
      <c r="G27" s="118"/>
      <c r="H27" s="109"/>
      <c r="K27" s="42" t="s">
        <v>26</v>
      </c>
      <c r="L27" s="29" t="s">
        <v>29</v>
      </c>
      <c r="M27" s="29" t="s">
        <v>31</v>
      </c>
      <c r="N27" s="26"/>
      <c r="O27" s="29"/>
      <c r="P27" s="31" t="s">
        <v>28</v>
      </c>
      <c r="Q27" s="37" t="s">
        <v>33</v>
      </c>
    </row>
    <row r="28" spans="1:18" ht="15.5" x14ac:dyDescent="0.35">
      <c r="A28" s="11">
        <v>2</v>
      </c>
      <c r="B28" s="12" t="s">
        <v>71</v>
      </c>
      <c r="C28" s="12"/>
      <c r="K28" s="43">
        <f>I1</f>
        <v>0</v>
      </c>
      <c r="L28" s="32" t="str">
        <f>E2&amp;" "&amp;F2</f>
        <v>MX-5 Klass Modifierad</v>
      </c>
      <c r="M28" s="32" t="str">
        <f>C4</f>
        <v>Mazda MX-5</v>
      </c>
      <c r="N28" s="26"/>
      <c r="O28" s="30"/>
      <c r="P28" s="28" t="str">
        <f>TEXT(I37,"# ##0\ K\g")</f>
        <v>1 074 Kg</v>
      </c>
      <c r="Q28" s="37" t="s">
        <v>34</v>
      </c>
    </row>
    <row r="29" spans="1:18" ht="13" x14ac:dyDescent="0.3">
      <c r="B29" t="s">
        <v>12</v>
      </c>
      <c r="G29" s="10"/>
      <c r="H29" s="15"/>
      <c r="K29" s="44"/>
      <c r="L29" s="26"/>
      <c r="M29" s="26"/>
      <c r="N29" s="26"/>
      <c r="O29" s="26"/>
      <c r="P29" s="27"/>
      <c r="Q29" s="37" t="s">
        <v>35</v>
      </c>
    </row>
    <row r="30" spans="1:18" ht="13" x14ac:dyDescent="0.3">
      <c r="B30" t="s">
        <v>13</v>
      </c>
      <c r="G30" s="10"/>
      <c r="H30" s="15"/>
      <c r="K30" s="45" t="s">
        <v>27</v>
      </c>
      <c r="L30" s="26"/>
      <c r="M30" s="26"/>
      <c r="N30" s="26"/>
      <c r="O30" s="25" t="s">
        <v>30</v>
      </c>
      <c r="P30" s="27"/>
      <c r="Q30" s="37" t="s">
        <v>39</v>
      </c>
    </row>
    <row r="31" spans="1:18" ht="13" x14ac:dyDescent="0.3">
      <c r="B31" t="s">
        <v>14</v>
      </c>
      <c r="G31" s="10"/>
      <c r="H31" s="15"/>
      <c r="K31" s="83" t="e">
        <f>IF(I21=I19,E10,E10&amp;" "&amp;E12&amp;"&lt;br/&gt;"&amp;#REF!&amp;"cc, "&amp;#REF!&amp;", "&amp;#REF!&amp;"&lt;br/&gt;"&amp;#REF!&amp;"rpm, "&amp;IF(#REF!&gt;0,#REF!&amp;" bar","")&amp;"&lt;br/&gt;")&amp;IF($E$10=$K$20,IF($H$16&gt;0,$Q$23&amp;"&lt;br/&gt;","")&amp;IF($H$17&gt;0,$Q$24&amp;"&lt;br/&gt;","")&amp;IF(#REF!&gt;0,$Q$31&amp;"&lt;br/&gt;",""),IF(I19&gt;#REF!,IF($H$16&gt;0,$Q$23&amp;"&lt;br/&gt;","")&amp;IF($H$17&gt;0,$Q$24&amp;"&lt;br/&gt;","")&amp;IF(#REF!&gt;0,$Q$31&amp;"&lt;br/&gt;",""),IF(#REF!&gt;0,$Q$30&amp;"&lt;br/&gt;","")))&amp;"="&amp;TEXT(I21,"000")&amp;"hk"&amp;IF(I21&gt;#REF!,"&lt;br /&gt;Effekt som EJ Modifierad eftersom den är större","")</f>
        <v>#REF!</v>
      </c>
      <c r="L31" s="84"/>
      <c r="M31" s="84"/>
      <c r="N31" s="84"/>
      <c r="O31" s="33" t="e">
        <f>IF(#REF!&gt;0,$Q$25&amp;"&lt;br/&gt;","")&amp;IF($H$29&gt;0,$Q$26&amp;"&lt;br/&gt;","")&amp;IF($H$30&gt;0,$Q$27&amp;"&lt;br/&gt;","")&amp;IF($H$31&gt;0,$Q$28&amp;"&lt;br/&gt;","")&amp;IF($H$32&gt;0,$Q$29&amp;"&lt;br/&gt;","")&amp;IF(#REF!&gt;0,#REF!&amp;"&lt;br/&gt;","")</f>
        <v>#REF!</v>
      </c>
      <c r="P31" s="35"/>
      <c r="Q31" s="37" t="s">
        <v>42</v>
      </c>
    </row>
    <row r="32" spans="1:18" ht="13.5" thickBot="1" x14ac:dyDescent="0.35">
      <c r="B32" t="s">
        <v>15</v>
      </c>
      <c r="G32" s="10"/>
      <c r="H32" s="15"/>
      <c r="J32" s="16"/>
      <c r="K32" s="85"/>
      <c r="L32" s="84"/>
      <c r="M32" s="84"/>
      <c r="N32" s="84"/>
      <c r="O32" s="34"/>
      <c r="P32" s="36"/>
    </row>
    <row r="33" spans="1:18" ht="15.5" x14ac:dyDescent="0.35">
      <c r="B33" s="69" t="s">
        <v>16</v>
      </c>
      <c r="C33" s="69"/>
      <c r="D33" s="69"/>
      <c r="E33" s="69"/>
      <c r="F33" s="69"/>
      <c r="G33" s="69"/>
      <c r="H33" s="69"/>
      <c r="I33" s="73">
        <f>SUM(H29:H32)</f>
        <v>0</v>
      </c>
      <c r="K33" s="86"/>
      <c r="L33" s="87"/>
      <c r="M33" s="87"/>
      <c r="N33" s="87"/>
      <c r="O33" s="12" t="s">
        <v>40</v>
      </c>
      <c r="P33" s="12"/>
    </row>
    <row r="34" spans="1:18" ht="15.5" customHeight="1" x14ac:dyDescent="0.25">
      <c r="K34" s="86"/>
      <c r="L34" s="87"/>
      <c r="M34" s="87"/>
      <c r="N34" s="87"/>
      <c r="O34" t="e">
        <f>IF($E$10=$K$20,IF($H$16&gt;0,$Q$23&amp;"&lt;br/&gt;","")&amp;IF($H$17&gt;0,$Q$24&amp;"&lt;br/&gt;",""),IF(I19&gt;#REF!,IF($H$16&gt;0,$Q$23&amp;"&lt;br/&gt;","")&amp;IF($H$17&gt;0,$Q$24&amp;"&lt;br/&gt;",""),IF(#REF!&gt;0,$Q$30&amp;"&lt;br/&gt;","")&amp;IF(#REF!&gt;0,$Q$31&amp;"&lt;br/&gt;","")))</f>
        <v>#REF!</v>
      </c>
    </row>
    <row r="35" spans="1:18" ht="15.5" x14ac:dyDescent="0.35">
      <c r="A35" s="11">
        <v>3</v>
      </c>
      <c r="B35" s="12" t="s">
        <v>17</v>
      </c>
      <c r="C35" s="12"/>
      <c r="D35" s="12"/>
      <c r="E35" s="12"/>
      <c r="F35" s="12"/>
      <c r="G35" s="12"/>
      <c r="H35" s="12"/>
      <c r="I35" s="19"/>
      <c r="K35" s="39"/>
    </row>
    <row r="36" spans="1:18" ht="15.5" x14ac:dyDescent="0.35">
      <c r="G36" s="9" t="s">
        <v>95</v>
      </c>
      <c r="H36" s="7" t="str">
        <f>K10</f>
        <v>Standard</v>
      </c>
      <c r="I36" s="74">
        <f>(VLOOKUP(E10,K36:M471,3,FALSE))+I26</f>
        <v>1130</v>
      </c>
      <c r="K36" t="s">
        <v>74</v>
      </c>
      <c r="L36" s="12"/>
      <c r="M36" s="95">
        <v>990</v>
      </c>
      <c r="N36" s="12"/>
      <c r="O36" s="94" t="s">
        <v>84</v>
      </c>
      <c r="P36" s="97">
        <v>116</v>
      </c>
      <c r="Q36">
        <v>7200</v>
      </c>
    </row>
    <row r="37" spans="1:18" ht="15.75" customHeight="1" x14ac:dyDescent="0.3">
      <c r="A37" s="10"/>
      <c r="G37" s="9" t="s">
        <v>95</v>
      </c>
      <c r="H37" s="8" t="str">
        <f>K11</f>
        <v>Modifierad</v>
      </c>
      <c r="I37" s="74">
        <f>($I$21*(1+$I$33))*VLOOKUP($F$2,$K$11:$L$11,2,FALSE)</f>
        <v>1073.8</v>
      </c>
      <c r="K37" t="s">
        <v>75</v>
      </c>
      <c r="M37" s="95">
        <v>1080</v>
      </c>
      <c r="O37" s="95" t="s">
        <v>85</v>
      </c>
      <c r="P37" s="97">
        <v>131</v>
      </c>
      <c r="Q37">
        <v>6900</v>
      </c>
    </row>
    <row r="38" spans="1:18" ht="13.5" thickBot="1" x14ac:dyDescent="0.35">
      <c r="A38" s="10"/>
      <c r="B38" s="17"/>
      <c r="C38" s="17"/>
      <c r="H38" s="9"/>
      <c r="I38" s="64"/>
      <c r="K38" t="s">
        <v>76</v>
      </c>
      <c r="M38" s="95">
        <v>1120</v>
      </c>
      <c r="O38" s="95" t="s">
        <v>86</v>
      </c>
      <c r="P38" s="97">
        <v>140</v>
      </c>
      <c r="Q38">
        <v>6900</v>
      </c>
    </row>
    <row r="39" spans="1:18" ht="16" thickBot="1" x14ac:dyDescent="0.4">
      <c r="A39" s="10"/>
      <c r="B39" s="7" t="s">
        <v>36</v>
      </c>
      <c r="H39" s="48">
        <v>500</v>
      </c>
      <c r="I39" s="122" t="str">
        <f>IF(H39&lt;I36,"För låg vikt!","")</f>
        <v>För låg vikt!</v>
      </c>
      <c r="K39" t="s">
        <v>77</v>
      </c>
      <c r="M39" s="95">
        <v>1130</v>
      </c>
      <c r="O39" s="95" t="s">
        <v>87</v>
      </c>
      <c r="P39" s="97">
        <v>146</v>
      </c>
      <c r="Q39">
        <v>6900</v>
      </c>
    </row>
    <row r="40" spans="1:18" ht="13" x14ac:dyDescent="0.3">
      <c r="A40" s="10"/>
      <c r="B40" t="s">
        <v>55</v>
      </c>
      <c r="E40" s="20"/>
      <c r="F40" s="15"/>
      <c r="K40" t="s">
        <v>80</v>
      </c>
      <c r="M40" s="95">
        <v>980</v>
      </c>
      <c r="O40" s="95" t="s">
        <v>88</v>
      </c>
      <c r="P40" s="97">
        <v>126</v>
      </c>
      <c r="Q40">
        <v>7200</v>
      </c>
    </row>
    <row r="41" spans="1:18" ht="13" x14ac:dyDescent="0.3">
      <c r="A41" s="10"/>
      <c r="E41" s="38"/>
      <c r="F41" s="15"/>
      <c r="H41" s="65"/>
      <c r="K41" t="s">
        <v>81</v>
      </c>
      <c r="M41" s="95">
        <v>990</v>
      </c>
      <c r="O41" s="95" t="s">
        <v>89</v>
      </c>
      <c r="P41" s="97">
        <v>160</v>
      </c>
      <c r="Q41">
        <v>7200</v>
      </c>
    </row>
    <row r="42" spans="1:18" ht="16" thickBot="1" x14ac:dyDescent="0.4">
      <c r="A42" s="11">
        <v>4</v>
      </c>
      <c r="B42" s="12" t="s">
        <v>18</v>
      </c>
      <c r="C42" s="12"/>
      <c r="D42" s="12"/>
      <c r="E42" s="12"/>
      <c r="F42" s="12"/>
      <c r="G42" s="12"/>
      <c r="H42" s="12"/>
      <c r="I42" s="19"/>
      <c r="K42" t="s">
        <v>78</v>
      </c>
      <c r="L42" s="12"/>
      <c r="M42" s="95">
        <v>1150</v>
      </c>
      <c r="N42" s="12"/>
      <c r="O42" s="95" t="s">
        <v>90</v>
      </c>
      <c r="P42" s="98">
        <v>130</v>
      </c>
      <c r="Q42">
        <v>7200</v>
      </c>
    </row>
    <row r="43" spans="1:18" ht="15" customHeight="1" thickBot="1" x14ac:dyDescent="0.35">
      <c r="B43" t="s">
        <v>41</v>
      </c>
      <c r="H43" s="17" t="s">
        <v>19</v>
      </c>
      <c r="I43" s="13" t="s">
        <v>9</v>
      </c>
      <c r="K43" t="s">
        <v>79</v>
      </c>
      <c r="M43" s="95">
        <v>1160</v>
      </c>
      <c r="O43" s="95" t="s">
        <v>91</v>
      </c>
      <c r="P43" s="97">
        <v>160</v>
      </c>
      <c r="Q43">
        <v>7200</v>
      </c>
    </row>
    <row r="44" spans="1:18" ht="7" customHeight="1" thickBot="1" x14ac:dyDescent="0.3">
      <c r="H44" s="18"/>
      <c r="K44" t="s">
        <v>82</v>
      </c>
      <c r="M44" s="95">
        <v>1090</v>
      </c>
    </row>
    <row r="45" spans="1:18" ht="18" customHeight="1" thickTop="1" thickBot="1" x14ac:dyDescent="0.4">
      <c r="A45" s="21">
        <v>5</v>
      </c>
      <c r="B45" s="22" t="s">
        <v>44</v>
      </c>
      <c r="C45" s="22"/>
      <c r="D45" s="22"/>
      <c r="E45" s="22"/>
      <c r="F45" s="47"/>
      <c r="G45" s="47"/>
      <c r="H45" s="116">
        <f>IF($H$39&gt;1,$H$39/I21,"")</f>
        <v>3.5714285714285716</v>
      </c>
      <c r="I45" s="117"/>
      <c r="K45" t="s">
        <v>93</v>
      </c>
    </row>
    <row r="46" spans="1:18" ht="13.5" thickTop="1" thickBot="1" x14ac:dyDescent="0.3">
      <c r="K46" t="s">
        <v>83</v>
      </c>
      <c r="M46" s="95">
        <v>1110</v>
      </c>
    </row>
    <row r="47" spans="1:18" ht="16" thickBot="1" x14ac:dyDescent="0.4">
      <c r="A47" s="11">
        <v>6</v>
      </c>
      <c r="B47" s="12" t="s">
        <v>62</v>
      </c>
      <c r="F47" s="113" t="s">
        <v>58</v>
      </c>
      <c r="G47" s="115"/>
      <c r="K47" t="s">
        <v>92</v>
      </c>
    </row>
    <row r="48" spans="1:18" ht="13.5" customHeight="1" thickBot="1" x14ac:dyDescent="0.4">
      <c r="K48" s="39"/>
      <c r="L48" s="12"/>
      <c r="M48" s="12"/>
      <c r="N48" s="12"/>
      <c r="O48" s="12"/>
      <c r="P48" s="12"/>
      <c r="Q48" s="12"/>
      <c r="R48" s="12"/>
    </row>
    <row r="49" spans="1:19" ht="16" thickBot="1" x14ac:dyDescent="0.4">
      <c r="A49" s="11">
        <v>7</v>
      </c>
      <c r="B49" s="12" t="s">
        <v>59</v>
      </c>
      <c r="F49" s="113" t="s">
        <v>60</v>
      </c>
      <c r="G49" s="114"/>
      <c r="H49" s="115"/>
      <c r="K49" s="39"/>
      <c r="S49" s="12"/>
    </row>
    <row r="50" spans="1:19" ht="13.5" customHeight="1" x14ac:dyDescent="0.25">
      <c r="K50" s="39"/>
    </row>
    <row r="51" spans="1:19" s="12" customFormat="1" ht="15.5" x14ac:dyDescent="0.35">
      <c r="A51" t="s">
        <v>20</v>
      </c>
      <c r="B51"/>
      <c r="C51"/>
      <c r="D51"/>
      <c r="E51"/>
      <c r="F51"/>
      <c r="G51"/>
      <c r="H51"/>
      <c r="I51"/>
      <c r="J51"/>
      <c r="K51" s="39"/>
      <c r="L51"/>
      <c r="M51"/>
      <c r="N51"/>
      <c r="O51"/>
      <c r="P51"/>
      <c r="Q51"/>
      <c r="R51"/>
      <c r="S51"/>
    </row>
    <row r="52" spans="1:19" ht="13" x14ac:dyDescent="0.3">
      <c r="A52" t="s">
        <v>21</v>
      </c>
      <c r="C52" s="112"/>
      <c r="D52" s="112"/>
      <c r="E52" s="112"/>
      <c r="F52" t="s">
        <v>22</v>
      </c>
      <c r="G52" s="112"/>
      <c r="H52" s="112"/>
      <c r="I52" s="112"/>
      <c r="K52" s="39"/>
    </row>
    <row r="53" spans="1:19" ht="13.5" thickBot="1" x14ac:dyDescent="0.35">
      <c r="C53" s="112"/>
      <c r="D53" s="112"/>
      <c r="E53" s="112"/>
      <c r="G53" s="112"/>
      <c r="H53" s="112"/>
      <c r="I53" s="112"/>
      <c r="K53" s="39"/>
    </row>
    <row r="54" spans="1:19" ht="16" thickTop="1" x14ac:dyDescent="0.35">
      <c r="B54" s="12"/>
      <c r="C54" s="12"/>
      <c r="D54" s="12"/>
      <c r="E54" s="12"/>
      <c r="F54" s="121" t="s">
        <v>45</v>
      </c>
      <c r="G54" s="49"/>
      <c r="H54" s="49"/>
      <c r="I54" s="50"/>
      <c r="K54" s="39"/>
      <c r="S54" s="12"/>
    </row>
    <row r="55" spans="1:19" s="12" customFormat="1" ht="15.5" x14ac:dyDescent="0.35">
      <c r="A55"/>
      <c r="G55" s="66"/>
      <c r="H55" s="67"/>
      <c r="I55" s="68"/>
      <c r="J55"/>
      <c r="K55" s="39"/>
      <c r="L55"/>
      <c r="M55"/>
      <c r="N55"/>
      <c r="O55"/>
      <c r="P55"/>
      <c r="Q55"/>
      <c r="R55"/>
      <c r="S55"/>
    </row>
    <row r="56" spans="1:19" ht="29" customHeight="1" x14ac:dyDescent="0.25">
      <c r="A56" t="s">
        <v>23</v>
      </c>
      <c r="K56" s="39"/>
    </row>
    <row r="57" spans="1:19" x14ac:dyDescent="0.25">
      <c r="A57" t="s">
        <v>24</v>
      </c>
      <c r="K57" s="39"/>
    </row>
    <row r="58" spans="1:19" ht="13.5" customHeight="1" thickBot="1" x14ac:dyDescent="0.3">
      <c r="K58" s="39"/>
    </row>
    <row r="59" spans="1:19" ht="18" customHeight="1" x14ac:dyDescent="0.25">
      <c r="B59" s="76" t="s">
        <v>46</v>
      </c>
      <c r="C59" s="57" t="s">
        <v>54</v>
      </c>
      <c r="D59" s="56"/>
      <c r="E59" s="53" t="s">
        <v>47</v>
      </c>
      <c r="F59" s="54" t="s">
        <v>48</v>
      </c>
      <c r="G59" s="60" t="s">
        <v>49</v>
      </c>
      <c r="H59" s="61" t="s">
        <v>50</v>
      </c>
      <c r="I59" s="17"/>
      <c r="K59" s="39"/>
    </row>
    <row r="60" spans="1:19" ht="7.5" customHeight="1" thickBot="1" x14ac:dyDescent="0.3">
      <c r="B60" s="77" t="s">
        <v>51</v>
      </c>
      <c r="C60" s="58"/>
      <c r="D60" s="55"/>
      <c r="E60" s="55"/>
      <c r="F60" s="52"/>
      <c r="G60" s="58"/>
      <c r="H60" s="62"/>
      <c r="K60" s="39"/>
    </row>
    <row r="61" spans="1:19" ht="12" customHeight="1" x14ac:dyDescent="0.25">
      <c r="B61" s="78"/>
      <c r="C61" s="59"/>
      <c r="D61" s="56"/>
      <c r="E61" s="56"/>
      <c r="F61" s="51"/>
      <c r="G61" s="59"/>
      <c r="H61" s="63"/>
      <c r="K61" s="39"/>
    </row>
    <row r="62" spans="1:19" ht="23.5" customHeight="1" thickBot="1" x14ac:dyDescent="0.3">
      <c r="B62" s="77" t="s">
        <v>52</v>
      </c>
      <c r="C62" s="58"/>
      <c r="D62" s="55"/>
      <c r="E62" s="55"/>
      <c r="F62" s="52"/>
      <c r="G62" s="58"/>
      <c r="H62" s="62"/>
      <c r="K62" s="39"/>
    </row>
    <row r="63" spans="1:19" ht="12.5" customHeight="1" x14ac:dyDescent="0.25"/>
    <row r="64" spans="1:19" ht="17.5" customHeight="1" x14ac:dyDescent="0.25"/>
    <row r="65" spans="11:11" x14ac:dyDescent="0.25">
      <c r="K65" s="39"/>
    </row>
    <row r="66" spans="11:11" ht="20.25" customHeight="1" x14ac:dyDescent="0.25">
      <c r="K66" s="39"/>
    </row>
    <row r="67" spans="11:11" ht="9" customHeight="1" x14ac:dyDescent="0.25">
      <c r="K67" s="39"/>
    </row>
    <row r="68" spans="11:11" ht="17.25" customHeight="1" x14ac:dyDescent="0.25">
      <c r="K68" s="39"/>
    </row>
    <row r="69" spans="11:11" x14ac:dyDescent="0.25">
      <c r="K69" s="39"/>
    </row>
    <row r="70" spans="11:11" x14ac:dyDescent="0.25">
      <c r="K70" s="39"/>
    </row>
    <row r="71" spans="11:11" x14ac:dyDescent="0.25">
      <c r="K71" s="39"/>
    </row>
    <row r="72" spans="11:11" ht="8.25" customHeight="1" x14ac:dyDescent="0.25">
      <c r="K72" s="39"/>
    </row>
    <row r="73" spans="11:11" x14ac:dyDescent="0.25">
      <c r="K73" s="39"/>
    </row>
    <row r="74" spans="11:11" x14ac:dyDescent="0.25">
      <c r="K74" s="39"/>
    </row>
  </sheetData>
  <mergeCells count="10">
    <mergeCell ref="C2:D2"/>
    <mergeCell ref="C4:D4"/>
    <mergeCell ref="F4:H4"/>
    <mergeCell ref="F6:H6"/>
    <mergeCell ref="F2:G2"/>
    <mergeCell ref="G7:H8"/>
    <mergeCell ref="A6:E6"/>
    <mergeCell ref="E10:G10"/>
    <mergeCell ref="E12:G12"/>
    <mergeCell ref="K31:N34"/>
  </mergeCells>
  <phoneticPr fontId="5" type="noConversion"/>
  <conditionalFormatting sqref="J24:J33 A21:I33">
    <cfRule type="expression" dxfId="35" priority="22" stopIfTrue="1">
      <formula>$E$10=$K$20</formula>
    </cfRule>
    <cfRule type="expression" dxfId="34" priority="58" stopIfTrue="1">
      <formula>$E$10=$K$21</formula>
    </cfRule>
  </conditionalFormatting>
  <conditionalFormatting sqref="B17:B18">
    <cfRule type="expression" dxfId="33" priority="59" stopIfTrue="1">
      <formula>$E$8=$K$21</formula>
    </cfRule>
    <cfRule type="expression" dxfId="32" priority="60">
      <formula>$E$8=$K$22</formula>
    </cfRule>
  </conditionalFormatting>
  <conditionalFormatting sqref="H39">
    <cfRule type="expression" dxfId="31" priority="4" stopIfTrue="1">
      <formula>$H$39&gt;$I$36</formula>
    </cfRule>
    <cfRule type="expression" dxfId="30" priority="54" stopIfTrue="1">
      <formula>$H$39&lt;$I$36</formula>
    </cfRule>
  </conditionalFormatting>
  <conditionalFormatting sqref="H22">
    <cfRule type="expression" dxfId="29" priority="9">
      <formula>$E$10=$K$22</formula>
    </cfRule>
    <cfRule type="expression" dxfId="28" priority="10" stopIfTrue="1">
      <formula>$E$10=$K$20</formula>
    </cfRule>
  </conditionalFormatting>
  <conditionalFormatting sqref="I36:I37">
    <cfRule type="expression" dxfId="27" priority="52" stopIfTrue="1">
      <formula>AND(I36&gt;=VLOOKUP(#REF!,$P$4:$S$22,2,FALSE),I36&lt;=VLOOKUP(#REF!,$P$4:$S$22,3,FALSE))</formula>
    </cfRule>
    <cfRule type="expression" dxfId="26" priority="53" stopIfTrue="1">
      <formula>"G52&gt;$I$33*5.2+$G$49"</formula>
    </cfRule>
  </conditionalFormatting>
  <conditionalFormatting sqref="I38">
    <cfRule type="expression" dxfId="25" priority="55" stopIfTrue="1">
      <formula>AND(I38&gt;=VLOOKUP(#REF!,$P$4:$S$22,2,FALSE),I38&lt;=VLOOKUP(#REF!,$P$4:$S$22,3,FALSE))</formula>
    </cfRule>
    <cfRule type="expression" dxfId="24" priority="56" stopIfTrue="1">
      <formula>I38&gt;($I$21*5.2+#REF!)</formula>
    </cfRule>
  </conditionalFormatting>
  <conditionalFormatting sqref="J24:J33">
    <cfRule type="expression" dxfId="23" priority="57" stopIfTrue="1">
      <formula>$D$10=$K$22</formula>
    </cfRule>
  </conditionalFormatting>
  <conditionalFormatting sqref="F36:I36">
    <cfRule type="expression" dxfId="22" priority="6">
      <formula>$F$2=$K$11</formula>
    </cfRule>
  </conditionalFormatting>
  <conditionalFormatting sqref="F37:I37">
    <cfRule type="expression" dxfId="21" priority="5">
      <formula>$F$2=$K$10</formula>
    </cfRule>
  </conditionalFormatting>
  <conditionalFormatting sqref="A23:I26">
    <cfRule type="expression" dxfId="20" priority="3">
      <formula>$F$2=$K$11</formula>
    </cfRule>
  </conditionalFormatting>
  <conditionalFormatting sqref="A28:I33">
    <cfRule type="expression" dxfId="19" priority="2">
      <formula>$F$2=$K$10</formula>
    </cfRule>
  </conditionalFormatting>
  <conditionalFormatting sqref="A6:H6">
    <cfRule type="expression" dxfId="18" priority="1">
      <formula>$F$2=$K$11</formula>
    </cfRule>
  </conditionalFormatting>
  <dataValidations xWindow="167" yWindow="523" count="6">
    <dataValidation type="list" allowBlank="1" showInputMessage="1" showErrorMessage="1" prompt="Beskriv motorns beteckning som den skall kontrolleras mot" sqref="E12" xr:uid="{00000000-0002-0000-0100-000006000000}">
      <formula1>$O$36:$O$44</formula1>
    </dataValidation>
    <dataValidation type="list" showErrorMessage="1" sqref="F2" xr:uid="{00000000-0002-0000-0100-000007000000}">
      <formula1>$K$10:$K$12</formula1>
    </dataValidation>
    <dataValidation type="list" operator="equal" sqref="I43" xr:uid="{00000000-0002-0000-0100-000000000000}">
      <formula1>M20:M21</formula1>
      <formula2>0</formula2>
    </dataValidation>
    <dataValidation type="list" showErrorMessage="1" sqref="E10" xr:uid="{00000000-0002-0000-0100-000008000000}">
      <formula1>$K$36:$K$47</formula1>
    </dataValidation>
    <dataValidation type="list" showInputMessage="1" showErrorMessage="1" sqref="F47:G47" xr:uid="{00000000-0002-0000-0100-000009000000}">
      <formula1>$O$20:$O$22</formula1>
    </dataValidation>
    <dataValidation type="list" showInputMessage="1" showErrorMessage="1" sqref="F49" xr:uid="{00000000-0002-0000-0100-00000A000000}">
      <formula1>$Q$20:$Q$22</formula1>
    </dataValidation>
  </dataValidations>
  <printOptions horizontalCentered="1" verticalCentered="1"/>
  <pageMargins left="0.78740157480314965" right="0.19685039370078741" top="0.23622047244094491" bottom="0.23622047244094491" header="0.51181102362204722" footer="0.51181102362204722"/>
  <pageSetup paperSize="9" scale="85" firstPageNumber="0" orientation="portrait" horizontalDpi="300" verticalDpi="300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D A A B Q S w M E F A A C A A g A V Y 4 1 W l W R s k 2 k A A A A 9 g A A A B I A H A B D b 2 5 m a W c v U G F j a 2 F n Z S 5 4 b W w g o h g A K K A U A A A A A A A A A A A A A A A A A A A A A A A A A A A A h Y + x D o I w F E V / h X S n L b A Q 8 q i D c Z P E h M S 4 N q V C I z w M L Z Z / c / C T / A U x i r o 5 3 n P P c O / 9 e o P V 1 L X B R Q / W 9 J i T i H I S a F R 9 Z b D O y e i O Y U p W A n Z S n W S t g 1 l G m 0 2 2 y k n j 3 D l j z H t P f U L 7 o W Y x 5 x E 7 F N t S N b q T 5 C O b / 3 J o 0 D q J S h M B + 9 c Y E d M o S W m U c s q B L R A K g 1 8 h n v c + 2 x 8 I 6 7 F 1 4 6 C F x r D c A F s i s P c H 8 Q B Q S w M E F A A C A A g A V Y 4 1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W O N V q I c 6 R J n A A A A N Y A A A A T A B w A R m 9 y b X V s Y X M v U 2 V j d G l v b j E u b S C i G A A o o B Q A A A A A A A A A A A A A A A A A A A A A A A A A A A B t j T 0 L g z A Q h v d A / k N I F w U R n M U p d O 2 i 0 E E c o r 1 W M e Z K c o J F / O + N z d p 3 O X g / n v M w 0 I R W 1 P E W J W e c + V E 7 e I h G 9 w Y K U Q k D x J k I q n F 1 A w T n u g 1 g c r U 6 B 5 b u 6 O Y e c U 7 S v b 3 p B S o Z l 7 I 7 W o W W Q q X L I u A i 1 a j t 6 4 R / 3 i A D 6 V f N G 6 e t f 6 J b F J p 1 s W f o k / g t 2 3 c Z 3 U J m g k I i C D Y 6 j p S z y f 7 F l l 9 Q S w E C L Q A U A A I A C A B V j j V a V Z G y T a Q A A A D 2 A A A A E g A A A A A A A A A A A A A A A A A A A A A A Q 2 9 u Z m l n L 1 B h Y 2 t h Z 2 U u e G 1 s U E s B A i 0 A F A A C A A g A V Y 4 1 W g / K 6 a u k A A A A 6 Q A A A B M A A A A A A A A A A A A A A A A A 8 A A A A F t D b 2 5 0 Z W 5 0 X 1 R 5 c G V z X S 5 4 b W x Q S w E C L Q A U A A I A C A B V j j V a i H O k S Z w A A A D W A A A A E w A A A A A A A A A A A A A A A A D h A Q A A R m 9 y b X V s Y X M v U 2 V j d G l v b j E u b V B L B Q Y A A A A A A w A D A M I A A A D K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M C A A A A A A A A C o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h Z j E 5 N T N m O C 0 y N D Z j L T Q 1 Z G M t Y T Z k Z S 1 l Y W Y 3 O D h h Y z E z N W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M V Q x M D o 0 N D o 1 N C 4 0 O D Q z M T M 0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+ C 9 1 h n F o 1 F n 4 h Z 2 / 7 J Y r 8 A A A A A A g A A A A A A E G Y A A A A B A A A g A A A A z 7 T + 6 K R 8 9 i 9 s s z o w U a z M 4 A E 2 w J P e u 9 X C Z z q m J i F t v I A A A A A A D o A A A A A C A A A g A A A A l M t w t x C c R / W Q 7 s u F G p a w a c T C x 4 l U C a J + F F P V s h l 3 6 g J Q A A A A s 9 l x q x / 5 Y P 7 L 4 j / S p 9 a a v w 4 u h 5 F a v A D Y b k 5 f G h S n l h 2 Q u t h 8 b b c v 3 n 9 M / X P C v c / S v A K u T K u M O n q 9 7 D T f a k B y t M U J M Z g 5 i G k L S p a k b p 1 r N V 5 A A A A A H 2 x l / 1 T b R q o 1 A 2 7 F B 6 I h I W E k M u 5 3 x P p C G d 2 W j 7 c F 8 T v l L 7 E t M A x i 9 E P A Z t 2 / u g F N p Z M C r X 9 o p r h X s 0 s o Q y m q p g = = < / D a t a M a s h u p > 
</file>

<file path=customXml/itemProps1.xml><?xml version="1.0" encoding="utf-8"?>
<ds:datastoreItem xmlns:ds="http://schemas.openxmlformats.org/officeDocument/2006/customXml" ds:itemID="{0E01C857-221B-41E3-8A15-A1B13A01CF6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Vagndeklaration</vt:lpstr>
      <vt:lpstr>Vagndeklaration!Print_Area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Administratör</dc:creator>
  <cp:lastModifiedBy>Magnus Martenson</cp:lastModifiedBy>
  <cp:revision>0</cp:revision>
  <cp:lastPrinted>2025-01-21T18:14:30Z</cp:lastPrinted>
  <dcterms:created xsi:type="dcterms:W3CDTF">2004-10-16T10:03:02Z</dcterms:created>
  <dcterms:modified xsi:type="dcterms:W3CDTF">2025-01-21T18:23:44Z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-962045487</vt:i4>
  </property>
  <property fmtid="{D5CDD505-2E9C-101B-9397-08002B2CF9AE}" pid="3" name="_NewReviewCycle">
    <vt:lpwstr/>
  </property>
  <property fmtid="{D5CDD505-2E9C-101B-9397-08002B2CF9AE}" pid="4" name="_EmailSubject">
    <vt:lpwstr>Vagndeklaration_Roadsport_MSCC2013.xls</vt:lpwstr>
  </property>
  <property fmtid="{D5CDD505-2E9C-101B-9397-08002B2CF9AE}" pid="5" name="_AuthorEmail">
    <vt:lpwstr>Magnus.Martenson@tetrapak.com</vt:lpwstr>
  </property>
  <property fmtid="{D5CDD505-2E9C-101B-9397-08002B2CF9AE}" pid="6" name="_AuthorEmailDisplayName">
    <vt:lpwstr>Martenson Magnus</vt:lpwstr>
  </property>
  <property fmtid="{D5CDD505-2E9C-101B-9397-08002B2CF9AE}" pid="7" name="_ReviewingToolsShownOnce">
    <vt:lpwstr/>
  </property>
  <property fmtid="{D5CDD505-2E9C-101B-9397-08002B2CF9AE}" pid="8" name="MSIP_Label_b5339dd7-e0cb-43aa-a61d-fed1619267bf_Enabled">
    <vt:lpwstr>true</vt:lpwstr>
  </property>
  <property fmtid="{D5CDD505-2E9C-101B-9397-08002B2CF9AE}" pid="9" name="MSIP_Label_b5339dd7-e0cb-43aa-a61d-fed1619267bf_SetDate">
    <vt:lpwstr>2021-03-16T10:09:16Z</vt:lpwstr>
  </property>
  <property fmtid="{D5CDD505-2E9C-101B-9397-08002B2CF9AE}" pid="10" name="MSIP_Label_b5339dd7-e0cb-43aa-a61d-fed1619267bf_Method">
    <vt:lpwstr>Privileged</vt:lpwstr>
  </property>
  <property fmtid="{D5CDD505-2E9C-101B-9397-08002B2CF9AE}" pid="11" name="MSIP_Label_b5339dd7-e0cb-43aa-a61d-fed1619267bf_Name">
    <vt:lpwstr>Public</vt:lpwstr>
  </property>
  <property fmtid="{D5CDD505-2E9C-101B-9397-08002B2CF9AE}" pid="12" name="MSIP_Label_b5339dd7-e0cb-43aa-a61d-fed1619267bf_SiteId">
    <vt:lpwstr>d2d2794a-61cc-4823-9690-8e288fd554cc</vt:lpwstr>
  </property>
  <property fmtid="{D5CDD505-2E9C-101B-9397-08002B2CF9AE}" pid="13" name="MSIP_Label_b5339dd7-e0cb-43aa-a61d-fed1619267bf_ActionId">
    <vt:lpwstr/>
  </property>
  <property fmtid="{D5CDD505-2E9C-101B-9397-08002B2CF9AE}" pid="14" name="MSIP_Label_b5339dd7-e0cb-43aa-a61d-fed1619267bf_ContentBits">
    <vt:lpwstr>0</vt:lpwstr>
  </property>
</Properties>
</file>