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trapak-my.sharepoint.com/personal/semartenssm_tetrapak_com/Documents/Documents/Övrigt/MSCC/"/>
    </mc:Choice>
  </mc:AlternateContent>
  <xr:revisionPtr revIDLastSave="58" documentId="8_{CF097DBC-F563-4C92-B58A-A2C6E85030C2}" xr6:coauthVersionLast="47" xr6:coauthVersionMax="47" xr10:uidLastSave="{1C514892-FC29-4496-97FB-130D4BDD752F}"/>
  <bookViews>
    <workbookView xWindow="57480" yWindow="-120" windowWidth="29040" windowHeight="17520" tabRatio="822" firstSheet="1" activeTab="1" xr2:uid="{00000000-000D-0000-FFFF-FFFF00000000}"/>
  </bookViews>
  <sheets>
    <sheet name="_isisStructSheet" sheetId="2" state="veryHidden" r:id="rId1"/>
    <sheet name="Vagndeklaration" sheetId="1" r:id="rId2"/>
  </sheets>
  <definedNames>
    <definedName name="_xlnm.Print_Area" localSheetId="1">Vagndeklaration!$A$1:$J$75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9" i="1" l="1"/>
  <c r="I22" i="1"/>
  <c r="I30" i="1"/>
  <c r="I36" i="1"/>
  <c r="H45" i="1" l="1"/>
  <c r="K28" i="1"/>
  <c r="L28" i="1"/>
  <c r="M28" i="1"/>
  <c r="I33" i="1"/>
  <c r="I35" i="1" s="1"/>
  <c r="O31" i="1"/>
  <c r="I42" i="1"/>
  <c r="G47" i="1"/>
  <c r="O34" i="1" l="1"/>
  <c r="I47" i="1" l="1"/>
  <c r="P28" i="1" s="1"/>
  <c r="I45" i="1"/>
  <c r="H55" i="1"/>
  <c r="K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Niklas Falk</author>
  </authors>
  <commentList>
    <comment ref="B24" authorId="0" shapeId="0" xr:uid="{00000000-0006-0000-0100-000001000000}">
      <text>
        <r>
          <rPr>
            <b/>
            <sz val="14"/>
            <color indexed="81"/>
            <rFont val="Arial"/>
            <family val="2"/>
          </rPr>
          <t>Denna info blir först synlig när man valt trimmad motor ovan.</t>
        </r>
      </text>
    </comment>
  </commentList>
</comments>
</file>

<file path=xl/sharedStrings.xml><?xml version="1.0" encoding="utf-8"?>
<sst xmlns="http://schemas.openxmlformats.org/spreadsheetml/2006/main" count="113" uniqueCount="104">
  <si>
    <t>Startnummer:</t>
  </si>
  <si>
    <t>Tabeller och värden för uträkningar, kommer ej med vid utskrift och ska ej röras</t>
  </si>
  <si>
    <t>Bilreg nr:</t>
  </si>
  <si>
    <t>Roadsport</t>
  </si>
  <si>
    <t>A</t>
  </si>
  <si>
    <t>B</t>
  </si>
  <si>
    <t>C</t>
  </si>
  <si>
    <t>Fabrikat/Modell:</t>
  </si>
  <si>
    <t>Chassinr:</t>
  </si>
  <si>
    <t>Datum för senaste besiktning hos bilprovning (u.a.):</t>
  </si>
  <si>
    <t>Grundeffekt</t>
  </si>
  <si>
    <t xml:space="preserve">A </t>
  </si>
  <si>
    <t>Grundeffekt enligt handlingar</t>
  </si>
  <si>
    <t>Grundeffekt (hkr)</t>
  </si>
  <si>
    <t xml:space="preserve">B </t>
  </si>
  <si>
    <t>Verklig slagvolym</t>
  </si>
  <si>
    <t>Motortyp</t>
  </si>
  <si>
    <t>Bränslesystem</t>
  </si>
  <si>
    <t>Beräknad Effekt</t>
  </si>
  <si>
    <t>inkl. ev. omborrning etc (cc)</t>
  </si>
  <si>
    <t>JA</t>
  </si>
  <si>
    <t>NEJ</t>
  </si>
  <si>
    <t>System för aktiv fjädring (5%)</t>
  </si>
  <si>
    <t>Snabbväxlingsfunktion (5%)</t>
  </si>
  <si>
    <t>Vinge (5%)</t>
  </si>
  <si>
    <t>Diffusor (5%)</t>
  </si>
  <si>
    <t>Totala tillägg</t>
  </si>
  <si>
    <t xml:space="preserve">Tävlingsvikt </t>
  </si>
  <si>
    <t>Markfrigång</t>
  </si>
  <si>
    <t>JA / NEJ</t>
  </si>
  <si>
    <t>Ovanstående uppgifter är korrekta intygar på heder och samvete:</t>
  </si>
  <si>
    <t>Ort/datum:</t>
  </si>
  <si>
    <t xml:space="preserve">  Förare:</t>
  </si>
  <si>
    <t>Jag är medveten om att felaktiga uppgifter kan medföra uteslutning och inte enbart uppflyttning i klass.</t>
  </si>
  <si>
    <t>Underskriven vagnsdeklaration skall kunna överlämnas till seriens kontrollant vid första tävling.</t>
  </si>
  <si>
    <t>Webinfo som läggs ut offentligt</t>
  </si>
  <si>
    <t>Startnr</t>
  </si>
  <si>
    <t>Motor</t>
  </si>
  <si>
    <t>Minvikt</t>
  </si>
  <si>
    <t>Klass</t>
  </si>
  <si>
    <t>Tillägg</t>
  </si>
  <si>
    <t>Sportvagn</t>
  </si>
  <si>
    <t>+Aktiv fjädring</t>
  </si>
  <si>
    <t>+Snabbväxling</t>
  </si>
  <si>
    <t>+Vinge</t>
  </si>
  <si>
    <t>+Diffusor</t>
  </si>
  <si>
    <t>Maximalt laddtryck (bar)</t>
  </si>
  <si>
    <t>Maximalt Varvtal (rpm)</t>
  </si>
  <si>
    <t>Mätt vikt inklusive förare (kg)</t>
  </si>
  <si>
    <t>+Datorsprut</t>
  </si>
  <si>
    <t>+Datorsprut och Överladdning</t>
  </si>
  <si>
    <t>+E85</t>
  </si>
  <si>
    <t>Alt 1</t>
  </si>
  <si>
    <t>Motortillägg</t>
  </si>
  <si>
    <t>2-Ventil</t>
  </si>
  <si>
    <t>Flerventil</t>
  </si>
  <si>
    <t>En distanskloss med höjden 75 mm går fritt under bilens alla delar exkl hjulen</t>
  </si>
  <si>
    <t>+E85/Överladd</t>
  </si>
  <si>
    <t>Motorkod/beteckning</t>
  </si>
  <si>
    <t>Insprutning</t>
  </si>
  <si>
    <r>
      <t>Verkligt vikt/effektförhållande</t>
    </r>
    <r>
      <rPr>
        <b/>
        <sz val="10"/>
        <rFont val="Arial"/>
        <family val="2"/>
      </rPr>
      <t>, viktstraff ej medräknade</t>
    </r>
  </si>
  <si>
    <t>Namnförtydligande:</t>
  </si>
  <si>
    <t>Signaturer:</t>
  </si>
  <si>
    <t>KM2:</t>
  </si>
  <si>
    <t>KM3:</t>
  </si>
  <si>
    <t>KM4:</t>
  </si>
  <si>
    <t>KM5:</t>
  </si>
  <si>
    <t>Tävlande</t>
  </si>
  <si>
    <t>Besiktning</t>
  </si>
  <si>
    <t>+Antispinn/ABS</t>
  </si>
  <si>
    <t>KM1:</t>
  </si>
  <si>
    <t>Kontrollvägd (plats/datum)</t>
  </si>
  <si>
    <t>1 spjäll/2 cyl</t>
  </si>
  <si>
    <t>1 spjäll/cyl</t>
  </si>
  <si>
    <t>Nej</t>
  </si>
  <si>
    <t>HANS</t>
  </si>
  <si>
    <t>Hybrid</t>
  </si>
  <si>
    <t>FIA-märkning förarklädsel</t>
  </si>
  <si>
    <t>FIA 8856-2000</t>
  </si>
  <si>
    <t>FIA norm 1986</t>
  </si>
  <si>
    <t>HNRS/FHR (Nackskydd)</t>
  </si>
  <si>
    <t>Trimmad</t>
  </si>
  <si>
    <t>Standard</t>
  </si>
  <si>
    <t>Wankel</t>
  </si>
  <si>
    <t>Standard/Optimerad/Trimmad</t>
  </si>
  <si>
    <t>Mina värden (ifylles med siffror)</t>
  </si>
  <si>
    <t>Max varvtal enligt handlingar</t>
  </si>
  <si>
    <t>Laddtryck enligt handlingar (bar)</t>
  </si>
  <si>
    <t>Sugmotor (5%)</t>
  </si>
  <si>
    <t>Standard motor (hela beräkningen görs även när motorn är optimerad eller trimmad.)</t>
  </si>
  <si>
    <t>Max tillåtet varvtal</t>
  </si>
  <si>
    <t>Effekt trimmad motor (hkr)</t>
  </si>
  <si>
    <t>A: Effekt för beräkning av tävlingsvikt (hkr)</t>
  </si>
  <si>
    <t>E85 på Trimmad överladdad motor (20%)</t>
  </si>
  <si>
    <t>ABC123</t>
  </si>
  <si>
    <t>Saab Sonett</t>
  </si>
  <si>
    <t>Ange motorkod</t>
  </si>
  <si>
    <t>Överladdad motor (5%)</t>
  </si>
  <si>
    <t>Tillägg (max två tillågg tillåtet, sedan klassas bilen som Modsport)</t>
  </si>
  <si>
    <t>Siames/Uniside</t>
  </si>
  <si>
    <t>FIA 8856-2018</t>
  </si>
  <si>
    <t>Trimmad motor</t>
  </si>
  <si>
    <t>Optimerad</t>
  </si>
  <si>
    <r>
      <t xml:space="preserve">VAGNDEKLARATION ROADSPORT 2025 </t>
    </r>
    <r>
      <rPr>
        <b/>
        <sz val="10"/>
        <rFont val="Arial"/>
        <family val="2"/>
      </rPr>
      <t>(enligt SPVM)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</si>
</sst>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0\K\g"/>
    <numFmt numFmtId="167" formatCode="0\m\m"/>
    <numFmt numFmtId="168" formatCode="0.00\ \K\g\/\h\k"/>
    <numFmt numFmtId="169" formatCode="###0\ \K\g"/>
    <numFmt numFmtId="170" formatCode="0\ \h\k"/>
    <numFmt numFmtId="171" formatCode="0\h\k"/>
  </numFmts>
  <fonts count="16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color indexed="10"/>
      <name val="Arial"/>
      <family val="2"/>
    </font>
    <font>
      <b/>
      <sz val="14"/>
      <color indexed="8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medium">
        <color indexed="64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3" fontId="8" fillId="0" borderId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9" fontId="2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165" fontId="2" fillId="0" borderId="0" xfId="1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9" fontId="2" fillId="2" borderId="0" xfId="0" applyNumberFormat="1" applyFont="1" applyFill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0" fillId="4" borderId="5" xfId="0" applyFill="1" applyBorder="1"/>
    <xf numFmtId="0" fontId="0" fillId="4" borderId="6" xfId="0" applyFill="1" applyBorder="1"/>
    <xf numFmtId="0" fontId="2" fillId="4" borderId="0" xfId="0" applyFont="1" applyFill="1"/>
    <xf numFmtId="0" fontId="0" fillId="4" borderId="0" xfId="0" applyFill="1"/>
    <xf numFmtId="0" fontId="0" fillId="4" borderId="7" xfId="0" applyFill="1" applyBorder="1"/>
    <xf numFmtId="166" fontId="0" fillId="4" borderId="7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top"/>
    </xf>
    <xf numFmtId="0" fontId="0" fillId="4" borderId="8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0" fillId="0" borderId="0" xfId="0" quotePrefix="1"/>
    <xf numFmtId="14" fontId="2" fillId="2" borderId="0" xfId="0" applyNumberFormat="1" applyFont="1" applyFill="1" applyAlignment="1" applyProtection="1">
      <alignment horizontal="left"/>
      <protection locked="0"/>
    </xf>
    <xf numFmtId="0" fontId="0" fillId="0" borderId="10" xfId="0" applyBorder="1"/>
    <xf numFmtId="0" fontId="2" fillId="0" borderId="10" xfId="0" applyFont="1" applyBorder="1"/>
    <xf numFmtId="0" fontId="0" fillId="4" borderId="11" xfId="0" applyFill="1" applyBorder="1"/>
    <xf numFmtId="0" fontId="2" fillId="4" borderId="10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0" xfId="0" applyFill="1" applyBorder="1"/>
    <xf numFmtId="0" fontId="2" fillId="4" borderId="10" xfId="0" applyFont="1" applyFill="1" applyBorder="1"/>
    <xf numFmtId="0" fontId="3" fillId="0" borderId="10" xfId="0" applyFont="1" applyBorder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3" fillId="0" borderId="4" xfId="0" applyFont="1" applyBorder="1" applyAlignment="1">
      <alignment horizontal="right"/>
    </xf>
    <xf numFmtId="169" fontId="9" fillId="6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69" fontId="10" fillId="7" borderId="0" xfId="1" applyNumberFormat="1" applyFont="1" applyFill="1" applyAlignment="1">
      <alignment horizontal="center"/>
    </xf>
    <xf numFmtId="0" fontId="12" fillId="8" borderId="12" xfId="0" applyFont="1" applyFill="1" applyBorder="1"/>
    <xf numFmtId="2" fontId="12" fillId="8" borderId="12" xfId="0" applyNumberFormat="1" applyFont="1" applyFill="1" applyBorder="1" applyAlignment="1">
      <alignment horizontal="center"/>
    </xf>
    <xf numFmtId="0" fontId="0" fillId="8" borderId="13" xfId="0" applyFill="1" applyBorder="1"/>
    <xf numFmtId="0" fontId="0" fillId="8" borderId="14" xfId="0" applyFill="1" applyBorder="1"/>
    <xf numFmtId="0" fontId="0" fillId="8" borderId="13" xfId="0" applyFill="1" applyBorder="1" applyAlignment="1">
      <alignment horizontal="left" wrapText="1"/>
    </xf>
    <xf numFmtId="0" fontId="0" fillId="8" borderId="13" xfId="0" applyFill="1" applyBorder="1" applyAlignment="1">
      <alignment horizontal="left"/>
    </xf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 applyAlignment="1">
      <alignment horizontal="left" wrapText="1"/>
    </xf>
    <xf numFmtId="0" fontId="0" fillId="8" borderId="18" xfId="0" applyFill="1" applyBorder="1"/>
    <xf numFmtId="0" fontId="0" fillId="8" borderId="17" xfId="0" applyFill="1" applyBorder="1"/>
    <xf numFmtId="0" fontId="0" fillId="8" borderId="17" xfId="0" applyFill="1" applyBorder="1" applyAlignment="1">
      <alignment horizontal="left"/>
    </xf>
    <xf numFmtId="0" fontId="0" fillId="8" borderId="19" xfId="0" applyFill="1" applyBorder="1" applyAlignment="1">
      <alignment horizontal="left"/>
    </xf>
    <xf numFmtId="0" fontId="0" fillId="8" borderId="20" xfId="0" applyFill="1" applyBorder="1"/>
    <xf numFmtId="0" fontId="0" fillId="8" borderId="19" xfId="0" applyFill="1" applyBorder="1"/>
    <xf numFmtId="169" fontId="2" fillId="0" borderId="0" xfId="1" applyNumberFormat="1" applyFont="1" applyAlignment="1">
      <alignment horizontal="center"/>
    </xf>
    <xf numFmtId="3" fontId="2" fillId="0" borderId="0" xfId="1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2" fillId="9" borderId="0" xfId="0" applyFont="1" applyFill="1" applyAlignment="1">
      <alignment horizontal="left"/>
    </xf>
    <xf numFmtId="9" fontId="2" fillId="9" borderId="0" xfId="0" applyNumberFormat="1" applyFont="1" applyFill="1" applyAlignment="1">
      <alignment horizontal="center"/>
    </xf>
    <xf numFmtId="169" fontId="2" fillId="9" borderId="0" xfId="1" applyNumberFormat="1" applyFont="1" applyFill="1" applyAlignment="1">
      <alignment horizontal="center"/>
    </xf>
    <xf numFmtId="0" fontId="13" fillId="2" borderId="1" xfId="0" quotePrefix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right"/>
    </xf>
    <xf numFmtId="0" fontId="14" fillId="0" borderId="0" xfId="0" applyFont="1" applyAlignment="1">
      <alignment horizontal="left"/>
    </xf>
    <xf numFmtId="1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10" borderId="0" xfId="0" applyFont="1" applyFill="1" applyAlignment="1" applyProtection="1">
      <alignment horizontal="center"/>
      <protection locked="0"/>
    </xf>
    <xf numFmtId="170" fontId="2" fillId="2" borderId="2" xfId="0" applyNumberFormat="1" applyFont="1" applyFill="1" applyBorder="1" applyAlignment="1" applyProtection="1">
      <alignment horizontal="center"/>
      <protection locked="0"/>
    </xf>
    <xf numFmtId="171" fontId="2" fillId="9" borderId="0" xfId="0" applyNumberFormat="1" applyFont="1" applyFill="1" applyAlignment="1">
      <alignment horizontal="center"/>
    </xf>
    <xf numFmtId="171" fontId="2" fillId="5" borderId="0" xfId="0" applyNumberFormat="1" applyFont="1" applyFill="1" applyAlignment="1">
      <alignment horizontal="center"/>
    </xf>
    <xf numFmtId="0" fontId="2" fillId="8" borderId="0" xfId="0" applyFont="1" applyFill="1" applyProtection="1">
      <protection locked="0"/>
    </xf>
    <xf numFmtId="168" fontId="3" fillId="9" borderId="4" xfId="0" applyNumberFormat="1" applyFont="1" applyFill="1" applyBorder="1" applyAlignment="1">
      <alignment horizontal="center"/>
    </xf>
    <xf numFmtId="0" fontId="0" fillId="10" borderId="4" xfId="0" applyFill="1" applyBorder="1"/>
    <xf numFmtId="0" fontId="0" fillId="4" borderId="1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24" xfId="0" applyBorder="1"/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2" borderId="2" xfId="0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 applyProtection="1">
      <alignment horizontal="left"/>
      <protection locked="0"/>
    </xf>
    <xf numFmtId="0" fontId="2" fillId="2" borderId="28" xfId="0" applyFont="1" applyFill="1" applyBorder="1" applyAlignment="1" applyProtection="1">
      <alignment horizontal="left"/>
      <protection locked="0"/>
    </xf>
    <xf numFmtId="14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14" fontId="2" fillId="2" borderId="29" xfId="0" applyNumberFormat="1" applyFont="1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15" fillId="0" borderId="0" xfId="0" applyFont="1"/>
    <xf numFmtId="0" fontId="11" fillId="0" borderId="0" xfId="0" applyFont="1" applyBorder="1" applyAlignment="1">
      <alignment horizontal="right"/>
    </xf>
  </cellXfs>
  <cellStyles count="2">
    <cellStyle name="Comma [0]" xfId="1" builtinId="6"/>
    <cellStyle name="Normal" xfId="0" builtinId="0"/>
  </cellStyles>
  <dxfs count="66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1"/>
      </font>
      <fill>
        <patternFill>
          <bgColor rgb="FFCCFFCC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99FFC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055" name="_isisStructCtl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0</xdr:rowOff>
    </xdr:from>
    <xdr:to>
      <xdr:col>9</xdr:col>
      <xdr:colOff>0</xdr:colOff>
      <xdr:row>9</xdr:row>
      <xdr:rowOff>58208</xdr:rowOff>
    </xdr:to>
    <xdr:pic>
      <xdr:nvPicPr>
        <xdr:cNvPr id="1051" name="Picture 61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447675"/>
          <a:ext cx="8286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190500</xdr:colOff>
      <xdr:row>1</xdr:row>
      <xdr:rowOff>66675</xdr:rowOff>
    </xdr:from>
    <xdr:to>
      <xdr:col>31</xdr:col>
      <xdr:colOff>447675</xdr:colOff>
      <xdr:row>54</xdr:row>
      <xdr:rowOff>47626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458075" y="304800"/>
          <a:ext cx="6962775" cy="8696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Hur fyller du i Vagndeklarationen</a:t>
          </a: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sv-SE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Börja med att fylla i bilens data, Startnummer, regnummer, chassinummer, klass etc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1.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Grundeffekt</a:t>
          </a:r>
          <a:endParaRPr lang="sv-SE">
            <a:effectLst/>
          </a:endParaRPr>
        </a:p>
        <a:p>
          <a:pPr lvl="1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A.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För bedömning av grundeffekten börjar du med att välja om motorn är Standard, Optimerad eller Trimmad, samt motorkod/beteckningen.</a:t>
          </a:r>
          <a:endParaRPr lang="sv-SE">
            <a:effectLst/>
          </a:endParaRPr>
        </a:p>
        <a:p>
          <a:pPr lvl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Motorkod/beteckning är den som en omodifierad motor skall kunna kontrolleras emot.</a:t>
          </a:r>
          <a:endParaRPr lang="sv-SE">
            <a:effectLst/>
          </a:endParaRPr>
        </a:p>
        <a:p>
          <a:pPr lvl="1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Även om motorn är standard, optimerad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eller timmad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så behöver du fylla i effekt och max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varvtal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för motorn i standard skick, det finns motorer som ger mer standard än som trimmad enligt beräkning.</a:t>
          </a:r>
          <a:endParaRPr lang="sv-SE">
            <a:effectLst/>
          </a:endParaRPr>
        </a:p>
        <a:p>
          <a:pPr lvl="1"/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sv-S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motorn är Trimmad så fyller du i uppgifterna motortyp, etc för att få fram den beräknade effekten</a:t>
          </a:r>
          <a:endParaRPr lang="sv-SE">
            <a:effectLst/>
          </a:endParaRPr>
        </a:p>
        <a:p>
          <a:pPr lvl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Varvtalet har tydlig påverkan och är det maximala varvtal innan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motorns varvtalsstopp inträder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loggning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eller kontroll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 ske. </a:t>
          </a: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 beredd att kunna styrka dina uppgifter.</a:t>
          </a:r>
          <a:endParaRPr lang="sv-SE">
            <a:effectLst/>
          </a:endParaRPr>
        </a:p>
        <a:p>
          <a:pPr lvl="1"/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högsta effekt som uppnås av Standard, Optimerad eller Trimmad är den som resten av beräkningarna utgår ifrån.</a:t>
          </a:r>
          <a:endParaRPr lang="sv-SE">
            <a:effectLst/>
          </a:endParaRP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2.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Tillägg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 procentsatserna i de gröna fälten för de tillägg som gäller din bil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3. Tävlingsvikt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 bilens verkliga vägda tävlingsvikt för att få det verkliga vikt/effektförhållandet under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punkt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5.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4. Markfrigång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Verifiera att din bil klarar 75mm frigång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5.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Verkligt vikt/effektförhållande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6.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Välj i listan om ni använder vilken typ av nackskydd ni använder (HNRS/FHR) eller om ni ej använder.</a:t>
          </a:r>
        </a:p>
        <a:p>
          <a:endParaRPr lang="sv-SE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7. Välj i listan vilken norm er förarklädsel uppfyller. 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Obs! 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Denna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hjälptext kommer </a:t>
          </a:r>
          <a:r>
            <a:rPr lang="sv-SE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ej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med när vagndeklarationen skrivs ut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"/>
  <sheetViews>
    <sheetView workbookViewId="0"/>
  </sheetViews>
  <sheetFormatPr defaultRowHeight="12.5" x14ac:dyDescent="0.25"/>
  <sheetData/>
  <phoneticPr fontId="11" type="noConversion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74"/>
  <sheetViews>
    <sheetView showGridLines="0" tabSelected="1" zoomScale="90" zoomScaleNormal="90" workbookViewId="0">
      <selection activeCell="I60" sqref="I60"/>
    </sheetView>
  </sheetViews>
  <sheetFormatPr defaultRowHeight="12.5" x14ac:dyDescent="0.25"/>
  <cols>
    <col min="1" max="1" width="3.90625" customWidth="1"/>
    <col min="2" max="2" width="12.36328125" customWidth="1"/>
    <col min="3" max="3" width="11.6328125" customWidth="1"/>
    <col min="4" max="4" width="4.90625" customWidth="1"/>
    <col min="5" max="5" width="15.08984375" customWidth="1"/>
    <col min="6" max="9" width="12.90625" customWidth="1"/>
    <col min="10" max="10" width="9.6328125" customWidth="1"/>
    <col min="11" max="11" width="9.08984375" hidden="1" customWidth="1"/>
    <col min="12" max="12" width="11.08984375" hidden="1" customWidth="1"/>
    <col min="13" max="13" width="13.453125" hidden="1" customWidth="1"/>
    <col min="14" max="20" width="9.08984375" hidden="1" customWidth="1"/>
  </cols>
  <sheetData>
    <row r="1" spans="1:19" ht="35.25" customHeight="1" thickBot="1" x14ac:dyDescent="0.7">
      <c r="A1" s="1" t="s">
        <v>103</v>
      </c>
      <c r="B1" s="2"/>
      <c r="C1" s="2"/>
      <c r="D1" s="2"/>
      <c r="E1" s="3"/>
      <c r="F1" s="3"/>
      <c r="G1" s="3"/>
      <c r="H1" s="4" t="s">
        <v>0</v>
      </c>
      <c r="I1" s="83">
        <v>0</v>
      </c>
      <c r="K1" s="44" t="s">
        <v>1</v>
      </c>
    </row>
    <row r="2" spans="1:19" ht="30.5" thickBot="1" x14ac:dyDescent="0.65">
      <c r="A2" s="5" t="s">
        <v>2</v>
      </c>
      <c r="C2" s="113" t="s">
        <v>94</v>
      </c>
      <c r="D2" s="113"/>
      <c r="E2" s="6" t="s">
        <v>3</v>
      </c>
      <c r="F2" s="7" t="s">
        <v>4</v>
      </c>
      <c r="G2" s="8"/>
      <c r="H2" s="9"/>
      <c r="K2" s="43"/>
    </row>
    <row r="3" spans="1:19" ht="10.5" customHeight="1" thickBot="1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43" t="s">
        <v>16</v>
      </c>
      <c r="L3" s="13" t="s">
        <v>99</v>
      </c>
      <c r="M3" s="13" t="s">
        <v>54</v>
      </c>
      <c r="N3" s="13" t="s">
        <v>55</v>
      </c>
    </row>
    <row r="4" spans="1:19" s="10" customFormat="1" ht="12.75" customHeight="1" thickBot="1" x14ac:dyDescent="0.35">
      <c r="A4" s="11" t="s">
        <v>7</v>
      </c>
      <c r="C4" s="114" t="s">
        <v>95</v>
      </c>
      <c r="D4" s="115"/>
      <c r="E4" s="12" t="s">
        <v>8</v>
      </c>
      <c r="F4" s="114"/>
      <c r="G4" s="116"/>
      <c r="H4" s="115"/>
      <c r="J4"/>
      <c r="K4" s="43" t="s">
        <v>72</v>
      </c>
      <c r="L4" s="13">
        <v>10.8</v>
      </c>
      <c r="M4" s="13">
        <v>12</v>
      </c>
      <c r="N4" s="13">
        <v>12.8</v>
      </c>
      <c r="P4"/>
      <c r="Q4" s="52"/>
      <c r="R4" s="52"/>
      <c r="S4" s="52"/>
    </row>
    <row r="5" spans="1:19" ht="12.75" customHeight="1" thickBot="1" x14ac:dyDescent="0.3">
      <c r="K5" s="43" t="s">
        <v>73</v>
      </c>
      <c r="L5" s="13">
        <v>12</v>
      </c>
      <c r="M5" s="13">
        <v>13.6</v>
      </c>
      <c r="N5" s="13">
        <v>14.3</v>
      </c>
    </row>
    <row r="6" spans="1:19" ht="13.5" thickBot="1" x14ac:dyDescent="0.35">
      <c r="A6" s="11" t="s">
        <v>9</v>
      </c>
      <c r="F6" s="117"/>
      <c r="G6" s="118"/>
      <c r="H6" s="119"/>
      <c r="K6" s="43" t="s">
        <v>59</v>
      </c>
      <c r="L6" s="13">
        <v>12</v>
      </c>
      <c r="M6" s="13">
        <v>13.6</v>
      </c>
      <c r="N6" s="13">
        <v>14.3</v>
      </c>
      <c r="R6" s="52"/>
    </row>
    <row r="7" spans="1:19" ht="6.75" customHeight="1" x14ac:dyDescent="0.25">
      <c r="K7" s="43" t="s">
        <v>83</v>
      </c>
    </row>
    <row r="8" spans="1:19" ht="15.5" x14ac:dyDescent="0.35">
      <c r="A8" s="14">
        <v>1</v>
      </c>
      <c r="B8" s="15" t="s">
        <v>10</v>
      </c>
      <c r="C8" s="15"/>
      <c r="R8" s="52"/>
    </row>
    <row r="9" spans="1:19" ht="7.5" customHeight="1" thickBot="1" x14ac:dyDescent="0.4">
      <c r="A9" s="14"/>
      <c r="B9" s="15"/>
      <c r="C9" s="15"/>
      <c r="K9" s="43"/>
    </row>
    <row r="10" spans="1:19" ht="12.75" customHeight="1" thickBot="1" x14ac:dyDescent="0.35">
      <c r="A10" s="17" t="s">
        <v>11</v>
      </c>
      <c r="B10" s="105" t="s">
        <v>84</v>
      </c>
      <c r="C10" s="106"/>
      <c r="D10" s="107"/>
      <c r="E10" s="108" t="s">
        <v>102</v>
      </c>
      <c r="F10" s="109"/>
      <c r="K10" s="43" t="s">
        <v>4</v>
      </c>
      <c r="L10" s="13">
        <v>3.3</v>
      </c>
      <c r="R10" s="52"/>
    </row>
    <row r="11" spans="1:19" ht="8.25" customHeight="1" thickBot="1" x14ac:dyDescent="0.4">
      <c r="A11" s="14"/>
      <c r="B11" s="15"/>
      <c r="C11" s="12"/>
      <c r="H11" s="13"/>
      <c r="K11" s="43" t="s">
        <v>5</v>
      </c>
      <c r="L11" s="13">
        <v>5.3</v>
      </c>
    </row>
    <row r="12" spans="1:19" ht="12.75" customHeight="1" thickBot="1" x14ac:dyDescent="0.4">
      <c r="A12" s="14"/>
      <c r="B12" s="15"/>
      <c r="C12" s="12" t="s">
        <v>58</v>
      </c>
      <c r="E12" s="120" t="s">
        <v>96</v>
      </c>
      <c r="F12" s="121"/>
      <c r="H12" s="13"/>
      <c r="K12" s="43" t="s">
        <v>6</v>
      </c>
      <c r="L12" s="13">
        <v>7.3</v>
      </c>
      <c r="R12" s="52"/>
    </row>
    <row r="13" spans="1:19" ht="15.5" x14ac:dyDescent="0.35">
      <c r="A13" s="14"/>
      <c r="B13" s="15"/>
      <c r="C13" s="12"/>
      <c r="H13" s="13"/>
      <c r="K13" s="43"/>
    </row>
    <row r="14" spans="1:19" ht="13" x14ac:dyDescent="0.3">
      <c r="A14" s="17" t="s">
        <v>14</v>
      </c>
      <c r="B14" s="11" t="s">
        <v>89</v>
      </c>
      <c r="C14" s="11"/>
      <c r="G14" s="13"/>
      <c r="H14" s="13"/>
      <c r="K14" s="43"/>
      <c r="R14" s="52"/>
    </row>
    <row r="15" spans="1:19" ht="13.5" thickBot="1" x14ac:dyDescent="0.35">
      <c r="B15" s="11"/>
      <c r="C15" s="11"/>
      <c r="G15" s="13"/>
      <c r="H15" s="87" t="s">
        <v>85</v>
      </c>
      <c r="K15" s="43"/>
    </row>
    <row r="16" spans="1:19" ht="13.5" thickBot="1" x14ac:dyDescent="0.35">
      <c r="A16" s="10"/>
      <c r="G16" s="87" t="s">
        <v>12</v>
      </c>
      <c r="H16" s="94">
        <v>145</v>
      </c>
      <c r="K16" s="43"/>
      <c r="R16" s="52"/>
    </row>
    <row r="17" spans="1:18" ht="13" x14ac:dyDescent="0.3">
      <c r="A17" s="10"/>
      <c r="B17" s="88"/>
      <c r="G17" s="87" t="s">
        <v>86</v>
      </c>
      <c r="H17" s="89">
        <v>7200</v>
      </c>
      <c r="K17" s="43"/>
    </row>
    <row r="18" spans="1:18" ht="13" x14ac:dyDescent="0.3">
      <c r="A18" s="10"/>
      <c r="B18" s="88"/>
      <c r="G18" s="87" t="s">
        <v>87</v>
      </c>
      <c r="H18" s="90"/>
      <c r="K18" s="43"/>
    </row>
    <row r="19" spans="1:18" ht="13" x14ac:dyDescent="0.3">
      <c r="A19" s="10"/>
      <c r="G19" s="87" t="s">
        <v>88</v>
      </c>
      <c r="H19" s="18">
        <v>0.05</v>
      </c>
      <c r="K19" s="43"/>
    </row>
    <row r="20" spans="1:18" ht="13" x14ac:dyDescent="0.3">
      <c r="A20" s="10"/>
      <c r="G20" s="87" t="s">
        <v>97</v>
      </c>
      <c r="H20" s="18"/>
      <c r="K20" s="43" t="s">
        <v>82</v>
      </c>
      <c r="M20" t="s">
        <v>20</v>
      </c>
      <c r="O20" t="s">
        <v>75</v>
      </c>
      <c r="Q20" t="s">
        <v>79</v>
      </c>
      <c r="R20" s="52"/>
    </row>
    <row r="21" spans="1:18" ht="6.65" customHeight="1" x14ac:dyDescent="0.3">
      <c r="A21" s="10"/>
      <c r="G21" s="87"/>
      <c r="H21" s="91"/>
      <c r="K21" t="s">
        <v>102</v>
      </c>
      <c r="M21" t="s">
        <v>21</v>
      </c>
      <c r="O21" t="s">
        <v>76</v>
      </c>
      <c r="Q21" t="s">
        <v>78</v>
      </c>
    </row>
    <row r="22" spans="1:18" ht="12.75" customHeight="1" x14ac:dyDescent="0.3">
      <c r="A22" s="10"/>
      <c r="B22" s="77" t="s">
        <v>13</v>
      </c>
      <c r="C22" s="77"/>
      <c r="D22" s="77"/>
      <c r="E22" s="77"/>
      <c r="F22" s="77"/>
      <c r="G22" s="78"/>
      <c r="H22" s="77"/>
      <c r="I22" s="95">
        <f>ROUND($H$16*(1+SUM($H$19:$H$20)),0)</f>
        <v>152</v>
      </c>
      <c r="K22" s="43" t="s">
        <v>81</v>
      </c>
      <c r="O22" t="s">
        <v>74</v>
      </c>
      <c r="Q22" t="s">
        <v>100</v>
      </c>
      <c r="R22" s="52"/>
    </row>
    <row r="23" spans="1:18" ht="7.5" customHeight="1" x14ac:dyDescent="0.3">
      <c r="A23" s="10"/>
      <c r="E23" s="13"/>
      <c r="K23" s="43"/>
      <c r="Q23" s="41" t="s">
        <v>49</v>
      </c>
    </row>
    <row r="24" spans="1:18" ht="13" x14ac:dyDescent="0.3">
      <c r="A24" s="17" t="s">
        <v>6</v>
      </c>
      <c r="B24" s="10" t="s">
        <v>101</v>
      </c>
      <c r="C24" s="10"/>
      <c r="K24" s="43"/>
      <c r="Q24" s="41" t="s">
        <v>50</v>
      </c>
    </row>
    <row r="25" spans="1:18" ht="15" customHeight="1" thickBot="1" x14ac:dyDescent="0.35">
      <c r="A25" s="17"/>
      <c r="C25" s="17" t="s">
        <v>15</v>
      </c>
      <c r="E25" s="17" t="s">
        <v>16</v>
      </c>
      <c r="G25" s="17" t="s">
        <v>17</v>
      </c>
      <c r="H25" s="13"/>
      <c r="I25" s="12" t="s">
        <v>18</v>
      </c>
      <c r="K25" s="44" t="s">
        <v>35</v>
      </c>
      <c r="Q25" s="41" t="s">
        <v>69</v>
      </c>
    </row>
    <row r="26" spans="1:18" ht="13.5" thickBot="1" x14ac:dyDescent="0.35">
      <c r="B26" s="10"/>
      <c r="C26" s="13" t="s">
        <v>19</v>
      </c>
      <c r="I26" s="12"/>
      <c r="K26" s="45"/>
      <c r="L26" s="27"/>
      <c r="M26" s="27"/>
      <c r="N26" s="27"/>
      <c r="O26" s="27"/>
      <c r="P26" s="28"/>
      <c r="Q26" s="41" t="s">
        <v>42</v>
      </c>
    </row>
    <row r="27" spans="1:18" ht="13.5" thickBot="1" x14ac:dyDescent="0.35">
      <c r="C27" s="16">
        <v>1999</v>
      </c>
      <c r="E27" s="16" t="s">
        <v>55</v>
      </c>
      <c r="G27" s="16" t="s">
        <v>59</v>
      </c>
      <c r="H27" s="13"/>
      <c r="I27" s="12"/>
      <c r="K27" s="46" t="s">
        <v>36</v>
      </c>
      <c r="L27" s="33" t="s">
        <v>39</v>
      </c>
      <c r="M27" s="33" t="s">
        <v>41</v>
      </c>
      <c r="N27" s="30"/>
      <c r="O27" s="33"/>
      <c r="P27" s="35" t="s">
        <v>38</v>
      </c>
      <c r="Q27" s="41" t="s">
        <v>43</v>
      </c>
    </row>
    <row r="28" spans="1:18" ht="13" x14ac:dyDescent="0.3">
      <c r="C28" s="9"/>
      <c r="E28" s="51"/>
      <c r="G28" s="51"/>
      <c r="H28" s="13"/>
      <c r="I28" s="12"/>
      <c r="K28" s="47">
        <f>I1</f>
        <v>0</v>
      </c>
      <c r="L28" s="36" t="str">
        <f>E2&amp;" "&amp;F2</f>
        <v>Roadsport A</v>
      </c>
      <c r="M28" s="36" t="str">
        <f>C4</f>
        <v>Saab Sonett</v>
      </c>
      <c r="N28" s="30"/>
      <c r="O28" s="34"/>
      <c r="P28" s="32" t="str">
        <f>TEXT(I47,"# ##0\ K\g")</f>
        <v>527 Kg</v>
      </c>
      <c r="Q28" s="41" t="s">
        <v>44</v>
      </c>
    </row>
    <row r="29" spans="1:18" ht="13.5" thickBot="1" x14ac:dyDescent="0.35">
      <c r="C29" s="17" t="s">
        <v>47</v>
      </c>
      <c r="F29" s="17" t="s">
        <v>46</v>
      </c>
      <c r="K29" s="48"/>
      <c r="L29" s="30"/>
      <c r="M29" s="30"/>
      <c r="N29" s="30"/>
      <c r="O29" s="30"/>
      <c r="P29" s="31"/>
      <c r="Q29" s="41" t="s">
        <v>45</v>
      </c>
    </row>
    <row r="30" spans="1:18" ht="13.5" thickBot="1" x14ac:dyDescent="0.35">
      <c r="C30" s="16">
        <v>7400</v>
      </c>
      <c r="F30" s="16">
        <v>0</v>
      </c>
      <c r="I30" s="96">
        <f>ROUND(IF($C$27&gt;0,(HLOOKUP($E$27,$K$3:$N$6,MATCH($G$27,$K$3:$K$6,0),FALSE)*(1+0.6*$F$30)*(($C$30-6900)*0.79+6900)/1000*(($C$27-1100)*0.92+1100)/1000),0),0)</f>
        <v>201</v>
      </c>
      <c r="K30" s="49" t="s">
        <v>37</v>
      </c>
      <c r="L30" s="30"/>
      <c r="M30" s="30"/>
      <c r="N30" s="30"/>
      <c r="O30" s="29" t="s">
        <v>40</v>
      </c>
      <c r="P30" s="31"/>
      <c r="Q30" s="41" t="s">
        <v>51</v>
      </c>
    </row>
    <row r="31" spans="1:18" x14ac:dyDescent="0.25">
      <c r="K31" s="100" t="e">
        <f>IF(I35=I22,E10,E10&amp;" "&amp;E12&amp;"&lt;br/&gt;"&amp;C27&amp;"cc, "&amp;E27&amp;", "&amp;G27&amp;"&lt;br/&gt;"&amp;C30&amp;"rpm, "&amp;IF(F30&gt;0,F30&amp;" bar","")&amp;"&lt;br/&gt;")&amp;IF($E$10=$K$20,IF($H$16&gt;0,$Q$23&amp;"&lt;br/&gt;","")&amp;IF($H$17&gt;0,$Q$24&amp;"&lt;br/&gt;","")&amp;IF($H$20&gt;0,$Q$31&amp;"&lt;br/&gt;",""),IF(I22&gt;I33,IF($H$16&gt;0,$Q$23&amp;"&lt;br/&gt;","")&amp;IF($H$17&gt;0,$Q$24&amp;"&lt;br/&gt;","")&amp;IF($H$20&gt;0,$Q$31&amp;"&lt;br/&gt;",""),IF(#REF!&gt;0,$Q$30&amp;"&lt;br/&gt;","")))&amp;"="&amp;TEXT(I35,"000")&amp;"hk"&amp;IF(I35&gt;I33,"&lt;br /&gt;Effekt som EJ Modifierad eftersom den är större","")</f>
        <v>#REF!</v>
      </c>
      <c r="L31" s="101"/>
      <c r="M31" s="101"/>
      <c r="N31" s="101"/>
      <c r="O31" s="37" t="e">
        <f>IF(#REF!&gt;0,$Q$25&amp;"&lt;br/&gt;","")&amp;IF($H$38&gt;0,$Q$26&amp;"&lt;br/&gt;","")&amp;IF($H$39&gt;0,$Q$27&amp;"&lt;br/&gt;","")&amp;IF($H$40&gt;0,$Q$28&amp;"&lt;br/&gt;","")&amp;IF($H$41&gt;0,$Q$29&amp;"&lt;br/&gt;","")&amp;IF(#REF!&gt;0,#REF!&amp;"&lt;br/&gt;","")</f>
        <v>#REF!</v>
      </c>
      <c r="P31" s="39"/>
      <c r="Q31" s="41" t="s">
        <v>57</v>
      </c>
    </row>
    <row r="32" spans="1:18" ht="13.5" thickBot="1" x14ac:dyDescent="0.35">
      <c r="B32" t="s">
        <v>93</v>
      </c>
      <c r="G32" s="13"/>
      <c r="H32" s="18"/>
      <c r="J32" s="19"/>
      <c r="K32" s="102"/>
      <c r="L32" s="101"/>
      <c r="M32" s="101"/>
      <c r="N32" s="101"/>
      <c r="O32" s="38"/>
      <c r="P32" s="40"/>
    </row>
    <row r="33" spans="1:18" ht="15.5" x14ac:dyDescent="0.35">
      <c r="B33" s="79" t="s">
        <v>91</v>
      </c>
      <c r="C33" s="79"/>
      <c r="D33" s="77"/>
      <c r="E33" s="77"/>
      <c r="F33" s="77"/>
      <c r="G33" s="77"/>
      <c r="H33" s="77"/>
      <c r="I33" s="95">
        <f>$I$30*(1+SUM($H$32:$H$32))</f>
        <v>201</v>
      </c>
      <c r="K33" s="103"/>
      <c r="L33" s="104"/>
      <c r="M33" s="104"/>
      <c r="N33" s="104"/>
      <c r="O33" s="15" t="s">
        <v>53</v>
      </c>
      <c r="P33" s="15"/>
    </row>
    <row r="34" spans="1:18" ht="9.75" customHeight="1" x14ac:dyDescent="0.3">
      <c r="B34" s="20"/>
      <c r="C34" s="20"/>
      <c r="I34" s="21"/>
      <c r="K34" s="103"/>
      <c r="L34" s="104"/>
      <c r="M34" s="104"/>
      <c r="N34" s="104"/>
      <c r="O34" t="e">
        <f>IF($E$10=$K$20,IF($H$16&gt;0,$Q$23&amp;"&lt;br/&gt;","")&amp;IF($H$17&gt;0,$Q$24&amp;"&lt;br/&gt;",""),IF(I22&gt;I33,IF($H$16&gt;0,$Q$23&amp;"&lt;br/&gt;","")&amp;IF($H$17&gt;0,$Q$24&amp;"&lt;br/&gt;",""),IF(#REF!&gt;0,$Q$30&amp;"&lt;br/&gt;","")&amp;IF($H$32&gt;0,$Q$31&amp;"&lt;br/&gt;","")))</f>
        <v>#REF!</v>
      </c>
    </row>
    <row r="35" spans="1:18" ht="13" x14ac:dyDescent="0.3">
      <c r="B35" s="80" t="s">
        <v>92</v>
      </c>
      <c r="C35" s="79"/>
      <c r="D35" s="77"/>
      <c r="E35" s="77"/>
      <c r="F35" s="77"/>
      <c r="G35" s="78"/>
      <c r="H35" s="77"/>
      <c r="I35" s="95">
        <f>IF(OR($E$10=$K$21,$E$10=$K$20),$I$22,MAX($I$22,$I$33))</f>
        <v>152</v>
      </c>
      <c r="K35" s="43"/>
    </row>
    <row r="36" spans="1:18" ht="15.5" x14ac:dyDescent="0.35">
      <c r="G36" s="13"/>
      <c r="H36" s="92" t="s">
        <v>90</v>
      </c>
      <c r="I36" s="93">
        <f>ROUND(H17*1.05,-2)</f>
        <v>7600</v>
      </c>
      <c r="K36" s="50"/>
      <c r="L36" s="15"/>
      <c r="M36" s="15"/>
      <c r="N36" s="15"/>
      <c r="O36" s="15"/>
      <c r="P36" s="15"/>
    </row>
    <row r="37" spans="1:18" ht="15.75" customHeight="1" x14ac:dyDescent="0.35">
      <c r="A37" s="14">
        <v>2</v>
      </c>
      <c r="B37" s="15" t="s">
        <v>98</v>
      </c>
      <c r="C37" s="15"/>
      <c r="K37" s="43"/>
    </row>
    <row r="38" spans="1:18" ht="13" x14ac:dyDescent="0.3">
      <c r="B38" t="s">
        <v>22</v>
      </c>
      <c r="G38" s="13"/>
      <c r="H38" s="18"/>
      <c r="K38" s="43"/>
    </row>
    <row r="39" spans="1:18" ht="13" x14ac:dyDescent="0.3">
      <c r="B39" t="s">
        <v>23</v>
      </c>
      <c r="G39" s="13"/>
      <c r="H39" s="18"/>
      <c r="K39" s="43"/>
    </row>
    <row r="40" spans="1:18" ht="13" x14ac:dyDescent="0.3">
      <c r="B40" t="s">
        <v>24</v>
      </c>
      <c r="G40" s="13"/>
      <c r="H40" s="18">
        <v>0.05</v>
      </c>
      <c r="K40" s="43"/>
    </row>
    <row r="41" spans="1:18" ht="13" x14ac:dyDescent="0.3">
      <c r="B41" t="s">
        <v>25</v>
      </c>
      <c r="G41" s="13"/>
      <c r="H41" s="18"/>
      <c r="K41" s="43"/>
    </row>
    <row r="42" spans="1:18" ht="15.5" x14ac:dyDescent="0.35">
      <c r="B42" s="77" t="s">
        <v>26</v>
      </c>
      <c r="C42" s="77"/>
      <c r="D42" s="77"/>
      <c r="E42" s="77"/>
      <c r="F42" s="77"/>
      <c r="G42" s="77"/>
      <c r="H42" s="77"/>
      <c r="I42" s="81">
        <f>SUM(H38:H41)</f>
        <v>0.05</v>
      </c>
      <c r="K42" s="43"/>
      <c r="L42" s="15"/>
      <c r="M42" s="15"/>
      <c r="N42" s="15"/>
      <c r="O42" s="15"/>
      <c r="P42" s="15"/>
      <c r="Q42" s="15"/>
    </row>
    <row r="43" spans="1:18" ht="9.75" customHeight="1" x14ac:dyDescent="0.25">
      <c r="K43" s="43"/>
    </row>
    <row r="44" spans="1:18" ht="15.5" x14ac:dyDescent="0.35">
      <c r="A44" s="14">
        <v>3</v>
      </c>
      <c r="B44" s="15" t="s">
        <v>27</v>
      </c>
      <c r="C44" s="15"/>
      <c r="D44" s="15"/>
      <c r="E44" s="15"/>
      <c r="F44" s="15"/>
      <c r="G44" s="15"/>
      <c r="H44" s="15"/>
      <c r="I44" s="23"/>
    </row>
    <row r="45" spans="1:18" ht="12.75" customHeight="1" x14ac:dyDescent="0.3">
      <c r="H45" s="55" t="str">
        <f>"Maximalt tillåtet vikttillägg för Roadsport "&amp;$F$2</f>
        <v>Maximalt tillåtet vikttillägg för Roadsport A</v>
      </c>
      <c r="I45" s="56">
        <f>$I$35*VLOOKUP($F$2,$K$10:$L$12,2,FALSE)*0.3</f>
        <v>150.47999999999999</v>
      </c>
      <c r="K45" s="43"/>
    </row>
    <row r="46" spans="1:18" x14ac:dyDescent="0.25">
      <c r="K46" s="43"/>
    </row>
    <row r="47" spans="1:18" ht="13" x14ac:dyDescent="0.3">
      <c r="A47" s="13"/>
      <c r="G47" s="12" t="str">
        <f>"Minimivikt för Roadsport "&amp;$F$2</f>
        <v>Minimivikt för Roadsport A</v>
      </c>
      <c r="H47" s="12" t="s">
        <v>52</v>
      </c>
      <c r="I47" s="82">
        <f>($I$35*(1+$I$42))*VLOOKUP($F$2,$K$10:$L$12,2,FALSE)</f>
        <v>526.67999999999995</v>
      </c>
      <c r="K47" s="43"/>
    </row>
    <row r="48" spans="1:18" ht="7.5" customHeight="1" thickBot="1" x14ac:dyDescent="0.4">
      <c r="A48" s="13"/>
      <c r="B48" s="20"/>
      <c r="C48" s="20"/>
      <c r="H48" s="12"/>
      <c r="I48" s="72"/>
      <c r="K48" s="43"/>
      <c r="L48" s="15"/>
      <c r="M48" s="15"/>
      <c r="N48" s="15"/>
      <c r="O48" s="15"/>
      <c r="P48" s="15"/>
      <c r="Q48" s="15"/>
      <c r="R48" s="15"/>
    </row>
    <row r="49" spans="1:19" ht="16" thickBot="1" x14ac:dyDescent="0.4">
      <c r="A49" s="13"/>
      <c r="B49" s="10" t="s">
        <v>48</v>
      </c>
      <c r="H49" s="54">
        <v>600</v>
      </c>
      <c r="I49" s="122" t="str">
        <f>IF(H49&lt;I47,"För låg vikt!","")</f>
        <v/>
      </c>
      <c r="K49" s="43"/>
      <c r="S49" s="15"/>
    </row>
    <row r="50" spans="1:19" ht="13.5" customHeight="1" x14ac:dyDescent="0.3">
      <c r="A50" s="13"/>
      <c r="B50" t="s">
        <v>71</v>
      </c>
      <c r="E50" s="24"/>
      <c r="F50" s="18"/>
      <c r="H50" s="73"/>
      <c r="K50" s="43"/>
    </row>
    <row r="51" spans="1:19" s="15" customFormat="1" ht="15.5" x14ac:dyDescent="0.35">
      <c r="A51" s="13"/>
      <c r="B51"/>
      <c r="C51"/>
      <c r="D51"/>
      <c r="E51" s="42"/>
      <c r="F51" s="18"/>
      <c r="G51"/>
      <c r="H51" s="73"/>
      <c r="I51"/>
      <c r="J51"/>
      <c r="K51" s="43"/>
      <c r="L51"/>
      <c r="M51"/>
      <c r="N51"/>
      <c r="O51"/>
      <c r="P51"/>
      <c r="Q51"/>
      <c r="R51"/>
      <c r="S51"/>
    </row>
    <row r="52" spans="1:19" ht="16" thickBot="1" x14ac:dyDescent="0.4">
      <c r="A52" s="14">
        <v>4</v>
      </c>
      <c r="B52" s="15" t="s">
        <v>28</v>
      </c>
      <c r="C52" s="15"/>
      <c r="D52" s="15"/>
      <c r="E52" s="15"/>
      <c r="F52" s="15"/>
      <c r="G52" s="15"/>
      <c r="H52" s="15"/>
      <c r="I52" s="23"/>
      <c r="K52" s="43"/>
    </row>
    <row r="53" spans="1:19" ht="13.5" thickBot="1" x14ac:dyDescent="0.35">
      <c r="B53" t="s">
        <v>56</v>
      </c>
      <c r="H53" s="20" t="s">
        <v>29</v>
      </c>
      <c r="I53" s="16" t="s">
        <v>20</v>
      </c>
      <c r="K53" s="43"/>
    </row>
    <row r="54" spans="1:19" ht="16" thickBot="1" x14ac:dyDescent="0.4">
      <c r="H54" s="22"/>
      <c r="K54" s="43"/>
      <c r="S54" s="15"/>
    </row>
    <row r="55" spans="1:19" s="15" customFormat="1" ht="16.5" thickTop="1" thickBot="1" x14ac:dyDescent="0.4">
      <c r="A55" s="25">
        <v>5</v>
      </c>
      <c r="B55" s="26" t="s">
        <v>60</v>
      </c>
      <c r="C55" s="26"/>
      <c r="D55" s="26"/>
      <c r="E55" s="26"/>
      <c r="F55" s="53"/>
      <c r="G55" s="53"/>
      <c r="H55" s="98">
        <f>IF($H$49&gt;1,$H$49/I35,"")</f>
        <v>3.9473684210526314</v>
      </c>
      <c r="I55" s="99"/>
      <c r="J55"/>
      <c r="K55" s="43"/>
      <c r="L55"/>
      <c r="M55"/>
      <c r="N55"/>
      <c r="O55"/>
      <c r="P55"/>
      <c r="Q55"/>
      <c r="R55"/>
      <c r="S55"/>
    </row>
    <row r="56" spans="1:19" ht="7.5" customHeight="1" thickTop="1" thickBot="1" x14ac:dyDescent="0.3">
      <c r="K56" s="43"/>
    </row>
    <row r="57" spans="1:19" ht="16" thickBot="1" x14ac:dyDescent="0.4">
      <c r="A57" s="14">
        <v>6</v>
      </c>
      <c r="B57" s="15" t="s">
        <v>80</v>
      </c>
      <c r="F57" s="110" t="s">
        <v>76</v>
      </c>
      <c r="G57" s="111"/>
      <c r="K57" s="43"/>
    </row>
    <row r="58" spans="1:19" ht="7.5" customHeight="1" thickBot="1" x14ac:dyDescent="0.3">
      <c r="K58" s="43"/>
    </row>
    <row r="59" spans="1:19" ht="18" customHeight="1" thickBot="1" x14ac:dyDescent="0.4">
      <c r="A59" s="14">
        <v>7</v>
      </c>
      <c r="B59" s="15" t="s">
        <v>77</v>
      </c>
      <c r="F59" s="110" t="s">
        <v>78</v>
      </c>
      <c r="G59" s="112"/>
      <c r="H59" s="111"/>
      <c r="K59" s="43"/>
    </row>
    <row r="60" spans="1:19" ht="7.5" customHeight="1" x14ac:dyDescent="0.25">
      <c r="K60" s="43"/>
    </row>
    <row r="61" spans="1:19" ht="7.5" customHeight="1" x14ac:dyDescent="0.25">
      <c r="K61" s="43"/>
    </row>
    <row r="62" spans="1:19" ht="7.5" customHeight="1" x14ac:dyDescent="0.25">
      <c r="K62" s="43"/>
    </row>
    <row r="63" spans="1:19" x14ac:dyDescent="0.25">
      <c r="A63" t="s">
        <v>30</v>
      </c>
    </row>
    <row r="64" spans="1:19" x14ac:dyDescent="0.25">
      <c r="A64" t="s">
        <v>31</v>
      </c>
      <c r="C64" s="97"/>
      <c r="D64" s="97"/>
      <c r="E64" s="97"/>
      <c r="F64" t="s">
        <v>32</v>
      </c>
      <c r="G64" s="97"/>
      <c r="H64" s="97"/>
      <c r="I64" s="97"/>
    </row>
    <row r="65" spans="1:11" ht="13" thickBot="1" x14ac:dyDescent="0.3">
      <c r="C65" s="97"/>
      <c r="D65" s="97"/>
      <c r="E65" s="97"/>
      <c r="G65" s="97"/>
      <c r="H65" s="97"/>
      <c r="I65" s="97"/>
      <c r="K65" s="43"/>
    </row>
    <row r="66" spans="1:11" ht="20.25" customHeight="1" thickTop="1" x14ac:dyDescent="0.35">
      <c r="B66" s="15"/>
      <c r="C66" s="15"/>
      <c r="D66" s="15"/>
      <c r="E66" s="15"/>
      <c r="F66" s="123" t="s">
        <v>61</v>
      </c>
      <c r="G66" s="57"/>
      <c r="H66" s="57"/>
      <c r="I66" s="58"/>
      <c r="K66" s="43"/>
    </row>
    <row r="67" spans="1:11" ht="9" customHeight="1" x14ac:dyDescent="0.35">
      <c r="B67" s="15"/>
      <c r="C67" s="15"/>
      <c r="D67" s="15"/>
      <c r="E67" s="15"/>
      <c r="F67" s="15"/>
      <c r="G67" s="74"/>
      <c r="H67" s="75"/>
      <c r="I67" s="76"/>
      <c r="K67" s="43"/>
    </row>
    <row r="68" spans="1:11" ht="17.25" customHeight="1" x14ac:dyDescent="0.25">
      <c r="A68" t="s">
        <v>33</v>
      </c>
      <c r="K68" s="43"/>
    </row>
    <row r="69" spans="1:11" x14ac:dyDescent="0.25">
      <c r="A69" t="s">
        <v>34</v>
      </c>
      <c r="K69" s="43"/>
    </row>
    <row r="70" spans="1:11" ht="13" thickBot="1" x14ac:dyDescent="0.3">
      <c r="K70" s="43"/>
    </row>
    <row r="71" spans="1:11" x14ac:dyDescent="0.25">
      <c r="B71" s="84" t="s">
        <v>62</v>
      </c>
      <c r="C71" s="65" t="s">
        <v>70</v>
      </c>
      <c r="D71" s="64"/>
      <c r="E71" s="61" t="s">
        <v>63</v>
      </c>
      <c r="F71" s="62" t="s">
        <v>64</v>
      </c>
      <c r="G71" s="68" t="s">
        <v>65</v>
      </c>
      <c r="H71" s="69" t="s">
        <v>66</v>
      </c>
      <c r="I71" s="20"/>
      <c r="K71" s="43"/>
    </row>
    <row r="72" spans="1:11" ht="8.25" customHeight="1" thickBot="1" x14ac:dyDescent="0.3">
      <c r="B72" s="85" t="s">
        <v>67</v>
      </c>
      <c r="C72" s="66"/>
      <c r="D72" s="63"/>
      <c r="E72" s="63"/>
      <c r="F72" s="60"/>
      <c r="G72" s="66"/>
      <c r="H72" s="70"/>
      <c r="K72" s="43"/>
    </row>
    <row r="73" spans="1:11" x14ac:dyDescent="0.25">
      <c r="B73" s="86"/>
      <c r="C73" s="67"/>
      <c r="D73" s="64"/>
      <c r="E73" s="64"/>
      <c r="F73" s="59"/>
      <c r="G73" s="67"/>
      <c r="H73" s="71"/>
      <c r="K73" s="43"/>
    </row>
    <row r="74" spans="1:11" ht="13" thickBot="1" x14ac:dyDescent="0.3">
      <c r="B74" s="85" t="s">
        <v>68</v>
      </c>
      <c r="C74" s="66"/>
      <c r="D74" s="63"/>
      <c r="E74" s="63"/>
      <c r="F74" s="60"/>
      <c r="G74" s="66"/>
      <c r="H74" s="70"/>
      <c r="K74" s="43"/>
    </row>
  </sheetData>
  <mergeCells count="13">
    <mergeCell ref="C2:D2"/>
    <mergeCell ref="C4:D4"/>
    <mergeCell ref="F4:H4"/>
    <mergeCell ref="F6:H6"/>
    <mergeCell ref="E12:F12"/>
    <mergeCell ref="C64:E65"/>
    <mergeCell ref="G64:I65"/>
    <mergeCell ref="H55:I55"/>
    <mergeCell ref="K31:N34"/>
    <mergeCell ref="B10:D10"/>
    <mergeCell ref="E10:F10"/>
    <mergeCell ref="F57:G57"/>
    <mergeCell ref="F59:H59"/>
  </mergeCells>
  <phoneticPr fontId="6" type="noConversion"/>
  <conditionalFormatting sqref="A24:J33">
    <cfRule type="expression" dxfId="16" priority="16" stopIfTrue="1">
      <formula>$E$10=$K$20</formula>
    </cfRule>
    <cfRule type="expression" dxfId="15" priority="52" stopIfTrue="1">
      <formula>$E$10=$K$21</formula>
    </cfRule>
  </conditionalFormatting>
  <conditionalFormatting sqref="B17:B18">
    <cfRule type="expression" dxfId="14" priority="53" stopIfTrue="1">
      <formula>$E$8=$K$21</formula>
    </cfRule>
    <cfRule type="expression" dxfId="13" priority="54">
      <formula>$E$8=$K$22</formula>
    </cfRule>
  </conditionalFormatting>
  <conditionalFormatting sqref="B19:B21">
    <cfRule type="expression" dxfId="12" priority="13" stopIfTrue="1">
      <formula>$E$8=$K$20</formula>
    </cfRule>
  </conditionalFormatting>
  <conditionalFormatting sqref="G19:G21">
    <cfRule type="expression" dxfId="11" priority="9" stopIfTrue="1">
      <formula>$E$10=$K$20</formula>
    </cfRule>
  </conditionalFormatting>
  <conditionalFormatting sqref="H49">
    <cfRule type="expression" dxfId="10" priority="1">
      <formula>$H$49&gt;$I$47</formula>
    </cfRule>
    <cfRule type="expression" dxfId="9" priority="2" stopIfTrue="1">
      <formula>$H$49&lt;$I$47</formula>
    </cfRule>
  </conditionalFormatting>
  <conditionalFormatting sqref="H36:I36">
    <cfRule type="expression" dxfId="8" priority="3">
      <formula>$E$10=$K$22</formula>
    </cfRule>
    <cfRule type="expression" dxfId="7" priority="4" stopIfTrue="1">
      <formula>$E$10=$K$20</formula>
    </cfRule>
  </conditionalFormatting>
  <conditionalFormatting sqref="I36">
    <cfRule type="expression" dxfId="6" priority="5" stopIfTrue="1">
      <formula>$E$8=$K$20</formula>
    </cfRule>
  </conditionalFormatting>
  <conditionalFormatting sqref="I45">
    <cfRule type="expression" dxfId="5" priority="45" stopIfTrue="1">
      <formula>AND(I45&gt;=VLOOKUP(#REF!,$P$4:$S$22,2,FALSE),I45&lt;=VLOOKUP(#REF!,$P$4:$S$22,3,FALSE))</formula>
    </cfRule>
  </conditionalFormatting>
  <conditionalFormatting sqref="I47">
    <cfRule type="expression" dxfId="4" priority="46" stopIfTrue="1">
      <formula>AND(I47&gt;=VLOOKUP(#REF!,$P$4:$S$22,2,FALSE),I47&lt;=VLOOKUP(#REF!,$P$4:$S$22,3,FALSE))</formula>
    </cfRule>
    <cfRule type="expression" dxfId="3" priority="47" stopIfTrue="1">
      <formula>"G52&gt;$I$33*5.2+$G$49"</formula>
    </cfRule>
  </conditionalFormatting>
  <conditionalFormatting sqref="I48">
    <cfRule type="expression" dxfId="2" priority="49" stopIfTrue="1">
      <formula>AND(I48&gt;=VLOOKUP(#REF!,$P$4:$S$22,2,FALSE),I48&lt;=VLOOKUP(#REF!,$P$4:$S$22,3,FALSE))</formula>
    </cfRule>
    <cfRule type="expression" dxfId="1" priority="50" stopIfTrue="1">
      <formula>I48&gt;($I$35*5.2+$H$45)</formula>
    </cfRule>
  </conditionalFormatting>
  <conditionalFormatting sqref="J24:J33">
    <cfRule type="expression" dxfId="0" priority="51" stopIfTrue="1">
      <formula>$D$10=$K$22</formula>
    </cfRule>
  </conditionalFormatting>
  <dataValidations xWindow="167" yWindow="523" count="11">
    <dataValidation type="whole" allowBlank="1" showInputMessage="1" showErrorMessage="1" prompt="Ange motorns volym i kubikcentimeter" sqref="C27:C28" xr:uid="{00000000-0002-0000-0100-000003000000}">
      <formula1>0</formula1>
      <formula2>10000</formula2>
    </dataValidation>
    <dataValidation type="whole" allowBlank="1" showInputMessage="1" showErrorMessage="1" prompt="Ange maximala varvtalet som skall användas" sqref="C30" xr:uid="{00000000-0002-0000-0100-000004000000}">
      <formula1>0</formula1>
      <formula2>20000</formula2>
    </dataValidation>
    <dataValidation type="decimal" allowBlank="1" showInputMessage="1" showErrorMessage="1" prompt="Ange maximala laddtrycket som skall användas (övertryck i plenum)_x000a_Sugmotorer anger 0" sqref="F30" xr:uid="{00000000-0002-0000-0100-000005000000}">
      <formula1>0</formula1>
      <formula2>5</formula2>
    </dataValidation>
    <dataValidation allowBlank="1" showInputMessage="1" showErrorMessage="1" prompt="Beskriv motorns beteckning som den skall kontrolleras mot" sqref="E12:F12" xr:uid="{00000000-0002-0000-0100-000006000000}"/>
    <dataValidation type="list" showErrorMessage="1" sqref="F2" xr:uid="{00000000-0002-0000-0100-000007000000}">
      <formula1>$K$10:$K$12</formula1>
    </dataValidation>
    <dataValidation type="list" allowBlank="1" showInputMessage="1" showErrorMessage="1" prompt="Välj bränslesystem" sqref="G27:G28" xr:uid="{00000000-0002-0000-0100-000001000000}">
      <formula1>$K$4:$K$6</formula1>
    </dataValidation>
    <dataValidation type="list" allowBlank="1" showInputMessage="1" showErrorMessage="1" prompt="Välj motortyp" sqref="E27:E28" xr:uid="{00000000-0002-0000-0100-000002000000}">
      <formula1>$L$3:$N$3</formula1>
    </dataValidation>
    <dataValidation type="list" operator="equal" sqref="I53" xr:uid="{00000000-0002-0000-0100-000000000000}">
      <formula1>M20:M21</formula1>
      <formula2>0</formula2>
    </dataValidation>
    <dataValidation type="list" showErrorMessage="1" sqref="E10:F10" xr:uid="{00000000-0002-0000-0100-000008000000}">
      <formula1>$K$20:$K$22</formula1>
    </dataValidation>
    <dataValidation type="list" showInputMessage="1" showErrorMessage="1" sqref="F57:G57" xr:uid="{00000000-0002-0000-0100-000009000000}">
      <formula1>$O$20:$O$22</formula1>
    </dataValidation>
    <dataValidation type="list" showInputMessage="1" showErrorMessage="1" sqref="F59" xr:uid="{00000000-0002-0000-0100-00000A000000}">
      <formula1>$Q$20:$Q$22</formula1>
    </dataValidation>
  </dataValidations>
  <printOptions horizontalCentered="1" verticalCentered="1"/>
  <pageMargins left="0.78749999999999998" right="0.19652777777777777" top="0.2361111111111111" bottom="0.2361111111111111" header="0.51180555555555551" footer="0.51180555555555551"/>
  <pageSetup paperSize="9" scale="80" firstPageNumber="0" orientation="portrait" horizontalDpi="300" verticalDpi="300" r:id="rId1"/>
  <headerFooter alignWithMargins="0"/>
  <customProperties>
    <customPr name="_pios_id" r:id="rId2"/>
  </customProperties>
  <ignoredErrors>
    <ignoredError sqref="I36" unlocked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Vagndeklaration</vt:lpstr>
      <vt:lpstr>Vagndeklaration!Print_Area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Magnus Martenson</cp:lastModifiedBy>
  <cp:revision>0</cp:revision>
  <cp:lastPrinted>2025-01-21T18:40:54Z</cp:lastPrinted>
  <dcterms:created xsi:type="dcterms:W3CDTF">2004-10-16T10:03:02Z</dcterms:created>
  <dcterms:modified xsi:type="dcterms:W3CDTF">2025-01-21T18:41:54Z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-962045487</vt:i4>
  </property>
  <property fmtid="{D5CDD505-2E9C-101B-9397-08002B2CF9AE}" pid="3" name="_NewReviewCycle">
    <vt:lpwstr/>
  </property>
  <property fmtid="{D5CDD505-2E9C-101B-9397-08002B2CF9AE}" pid="4" name="_EmailSubject">
    <vt:lpwstr>Vagndeklaration_Roadsport_MSCC2013.xls</vt:lpwstr>
  </property>
  <property fmtid="{D5CDD505-2E9C-101B-9397-08002B2CF9AE}" pid="5" name="_AuthorEmail">
    <vt:lpwstr>Magnus.Martenson@tetrapak.com</vt:lpwstr>
  </property>
  <property fmtid="{D5CDD505-2E9C-101B-9397-08002B2CF9AE}" pid="6" name="_AuthorEmailDisplayName">
    <vt:lpwstr>Martenson Magnus</vt:lpwstr>
  </property>
  <property fmtid="{D5CDD505-2E9C-101B-9397-08002B2CF9AE}" pid="7" name="_ReviewingToolsShownOnce">
    <vt:lpwstr/>
  </property>
  <property fmtid="{D5CDD505-2E9C-101B-9397-08002B2CF9AE}" pid="8" name="MSIP_Label_b5339dd7-e0cb-43aa-a61d-fed1619267bf_Enabled">
    <vt:lpwstr>true</vt:lpwstr>
  </property>
  <property fmtid="{D5CDD505-2E9C-101B-9397-08002B2CF9AE}" pid="9" name="MSIP_Label_b5339dd7-e0cb-43aa-a61d-fed1619267bf_SetDate">
    <vt:lpwstr>2021-03-16T10:09:16Z</vt:lpwstr>
  </property>
  <property fmtid="{D5CDD505-2E9C-101B-9397-08002B2CF9AE}" pid="10" name="MSIP_Label_b5339dd7-e0cb-43aa-a61d-fed1619267bf_Method">
    <vt:lpwstr>Privileged</vt:lpwstr>
  </property>
  <property fmtid="{D5CDD505-2E9C-101B-9397-08002B2CF9AE}" pid="11" name="MSIP_Label_b5339dd7-e0cb-43aa-a61d-fed1619267bf_Name">
    <vt:lpwstr>Public</vt:lpwstr>
  </property>
  <property fmtid="{D5CDD505-2E9C-101B-9397-08002B2CF9AE}" pid="12" name="MSIP_Label_b5339dd7-e0cb-43aa-a61d-fed1619267bf_SiteId">
    <vt:lpwstr>d2d2794a-61cc-4823-9690-8e288fd554cc</vt:lpwstr>
  </property>
  <property fmtid="{D5CDD505-2E9C-101B-9397-08002B2CF9AE}" pid="13" name="MSIP_Label_b5339dd7-e0cb-43aa-a61d-fed1619267bf_ActionId">
    <vt:lpwstr/>
  </property>
  <property fmtid="{D5CDD505-2E9C-101B-9397-08002B2CF9AE}" pid="14" name="MSIP_Label_b5339dd7-e0cb-43aa-a61d-fed1619267bf_ContentBits">
    <vt:lpwstr>0</vt:lpwstr>
  </property>
</Properties>
</file>