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etrapak-my.sharepoint.com/personal/semartenssm_tetrapak_com/Documents/Documents/Övrigt/MSCC/"/>
    </mc:Choice>
  </mc:AlternateContent>
  <xr:revisionPtr revIDLastSave="0" documentId="8_{E41EB575-9224-4510-A0A2-D6D7CC987D33}" xr6:coauthVersionLast="47" xr6:coauthVersionMax="47" xr10:uidLastSave="{00000000-0000-0000-0000-000000000000}"/>
  <bookViews>
    <workbookView xWindow="57480" yWindow="-7335" windowWidth="29040" windowHeight="15720" tabRatio="822" firstSheet="1" activeTab="1" xr2:uid="{00000000-000D-0000-FFFF-FFFF00000000}"/>
  </bookViews>
  <sheets>
    <sheet name="_isisStructSheet" sheetId="2" state="veryHidden" r:id="rId1"/>
    <sheet name="Vagndeklaration" sheetId="1" r:id="rId2"/>
  </sheets>
  <definedNames>
    <definedName name="_xlnm.Print_Area" localSheetId="1">Vagndeklaration!$A$1:$J$69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1" l="1"/>
  <c r="I27" i="1"/>
  <c r="I19" i="1"/>
  <c r="I33" i="1" l="1"/>
  <c r="G41" i="1" l="1"/>
  <c r="K28" i="1" l="1"/>
  <c r="L28" i="1"/>
  <c r="M28" i="1"/>
  <c r="I30" i="1"/>
  <c r="O31" i="1"/>
  <c r="I36" i="1"/>
  <c r="I32" i="1" l="1"/>
  <c r="H47" i="1" s="1"/>
  <c r="O34" i="1"/>
  <c r="I41" i="1" l="1"/>
  <c r="P28" i="1" s="1"/>
  <c r="K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Niklas Falk</author>
  </authors>
  <commentList>
    <comment ref="B21" authorId="0" shapeId="0" xr:uid="{00000000-0006-0000-0100-000001000000}">
      <text>
        <r>
          <rPr>
            <b/>
            <sz val="14"/>
            <color indexed="81"/>
            <rFont val="Arial"/>
            <family val="2"/>
          </rPr>
          <t>Dessa fält  blir synliga först när man valt trimmad motor.</t>
        </r>
      </text>
    </comment>
  </commentList>
</comments>
</file>

<file path=xl/sharedStrings.xml><?xml version="1.0" encoding="utf-8"?>
<sst xmlns="http://schemas.openxmlformats.org/spreadsheetml/2006/main" count="103" uniqueCount="94">
  <si>
    <t>Startnummer:</t>
  </si>
  <si>
    <t>Tabeller och värden för uträkningar, kommer ej med vid utskrift och ska ej röras</t>
  </si>
  <si>
    <t>C</t>
  </si>
  <si>
    <t>Fabrikat/Modell:</t>
  </si>
  <si>
    <t>Grundeffekt</t>
  </si>
  <si>
    <t xml:space="preserve">A </t>
  </si>
  <si>
    <t>Grundeffekt enligt handlingar</t>
  </si>
  <si>
    <t>Grundeffekt (hkr)</t>
  </si>
  <si>
    <t xml:space="preserve">B </t>
  </si>
  <si>
    <t>Verklig slagvolym</t>
  </si>
  <si>
    <t>Motortyp</t>
  </si>
  <si>
    <t>Bränslesystem</t>
  </si>
  <si>
    <t>Beräknad Effekt</t>
  </si>
  <si>
    <t>inkl. ev. omborrning etc (cc)</t>
  </si>
  <si>
    <t>JA</t>
  </si>
  <si>
    <t>NEJ</t>
  </si>
  <si>
    <t>Totala tillägg</t>
  </si>
  <si>
    <t xml:space="preserve">Tävlingsvikt </t>
  </si>
  <si>
    <t>Ovanstående uppgifter är korrekta intygar på heder och samvete:</t>
  </si>
  <si>
    <t>Ort/datum:</t>
  </si>
  <si>
    <t xml:space="preserve">  Förare:</t>
  </si>
  <si>
    <t>Jag är medveten om att felaktiga uppgifter kan medföra uteslutning och inte enbart uppflyttning i klass.</t>
  </si>
  <si>
    <t>Underskriven vagnsdeklaration skall kunna överlämnas till seriens kontrollant vid första tävling.</t>
  </si>
  <si>
    <t>Webinfo som läggs ut offentligt</t>
  </si>
  <si>
    <t>Startnr</t>
  </si>
  <si>
    <t>Motor</t>
  </si>
  <si>
    <t>Minvikt</t>
  </si>
  <si>
    <t>Klass</t>
  </si>
  <si>
    <t>Tillägg</t>
  </si>
  <si>
    <t>Sportvagn</t>
  </si>
  <si>
    <t>+Aktiv fjädring</t>
  </si>
  <si>
    <t>+Snabbväxling</t>
  </si>
  <si>
    <t>+Vinge</t>
  </si>
  <si>
    <t>+Diffusor</t>
  </si>
  <si>
    <t>Maximalt laddtryck (bar)</t>
  </si>
  <si>
    <t>Maximalt Varvtal (rpm)</t>
  </si>
  <si>
    <t>Mätt vikt inklusive förare (kg)</t>
  </si>
  <si>
    <t>+Datorsprut</t>
  </si>
  <si>
    <t>+Datorsprut och Överladdning</t>
  </si>
  <si>
    <t>+E85</t>
  </si>
  <si>
    <t>Motortillägg</t>
  </si>
  <si>
    <t>testmotor</t>
  </si>
  <si>
    <t>2-Ventil</t>
  </si>
  <si>
    <t>Flerventil</t>
  </si>
  <si>
    <t>+E85/Överladd</t>
  </si>
  <si>
    <t>Motorkod/beteckning</t>
  </si>
  <si>
    <t>00</t>
  </si>
  <si>
    <t>SAAB Sonett</t>
  </si>
  <si>
    <t>Insprutning</t>
  </si>
  <si>
    <r>
      <t>Verkligt vikt/effektförhållande</t>
    </r>
    <r>
      <rPr>
        <b/>
        <sz val="10"/>
        <rFont val="Arial"/>
        <family val="2"/>
      </rPr>
      <t>, viktstraff ej medräknade</t>
    </r>
  </si>
  <si>
    <t>Namnförtydligande:</t>
  </si>
  <si>
    <t>Signaturer:</t>
  </si>
  <si>
    <t>KM2:</t>
  </si>
  <si>
    <t>KM3:</t>
  </si>
  <si>
    <t>KM4:</t>
  </si>
  <si>
    <t>KM5:</t>
  </si>
  <si>
    <t>Tävlande</t>
  </si>
  <si>
    <t>Besiktning</t>
  </si>
  <si>
    <t>+Antispinn/ABS</t>
  </si>
  <si>
    <t>KM1:</t>
  </si>
  <si>
    <t>Kontrollvägd (plats/datum)</t>
  </si>
  <si>
    <t>1 spjäll/2 cyl</t>
  </si>
  <si>
    <t>1 spjäll/cyl</t>
  </si>
  <si>
    <t>Nej</t>
  </si>
  <si>
    <t>HANS</t>
  </si>
  <si>
    <t>Hybrid</t>
  </si>
  <si>
    <t>FIA-märkning förarklädsel</t>
  </si>
  <si>
    <t>FIA 8856-2000</t>
  </si>
  <si>
    <t>FIA norm 1986</t>
  </si>
  <si>
    <t>HNRS/FHR (Nackskydd)</t>
  </si>
  <si>
    <t>Optimerad standardmotor</t>
  </si>
  <si>
    <t>Standard motor</t>
  </si>
  <si>
    <t>Trimmad motor</t>
  </si>
  <si>
    <t>Mina värden (ifylles med siffror)</t>
  </si>
  <si>
    <t>RS Klass 1</t>
  </si>
  <si>
    <t>RS Klass 2</t>
  </si>
  <si>
    <t>Standard/Optimerad/Trimmad</t>
  </si>
  <si>
    <t>Sugmotor (5%)</t>
  </si>
  <si>
    <t>Max tillåtet varvtal</t>
  </si>
  <si>
    <t>Max varvtal enligt handlingar</t>
  </si>
  <si>
    <t>Standard motor (hela beräkningen görs även när motorn är optimerad eller trimmad.)</t>
  </si>
  <si>
    <t>Laddtryck enligt handlingar (bar)</t>
  </si>
  <si>
    <t>Följande min/max vikter gäller: Modsport Min 550kg/Max1550kg, RS Min 480kg/Max 1000kg</t>
  </si>
  <si>
    <t>A: Effekt för beräkning av tävlingsvikt (hkr)</t>
  </si>
  <si>
    <t>Effekt trimmad motor (hkr)</t>
  </si>
  <si>
    <t>E85 på Trimmad överladdad motor (20%)</t>
  </si>
  <si>
    <t>Modsport 3</t>
  </si>
  <si>
    <t>Modsport 1 &amp; 2</t>
  </si>
  <si>
    <t>FIA 8856-2018</t>
  </si>
  <si>
    <t>Siames/Uniside</t>
  </si>
  <si>
    <t>Motorsport ABS (5%), avsaknad av ABS (-3%)</t>
  </si>
  <si>
    <t>Tillägg/Avdrag för Modsport</t>
  </si>
  <si>
    <t>Överladdad motor (5%)</t>
  </si>
  <si>
    <r>
      <t xml:space="preserve">VAGNDEKLARATION MODSPORT/RS 2026 </t>
    </r>
    <r>
      <rPr>
        <b/>
        <sz val="10"/>
        <rFont val="Arial"/>
        <family val="2"/>
      </rPr>
      <t>(enligt SPVM)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</si>
</sst>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,##0.0"/>
    <numFmt numFmtId="166" formatCode="0\K\g"/>
    <numFmt numFmtId="167" formatCode="0\m\m"/>
    <numFmt numFmtId="168" formatCode="0.00\ \K\g\/\h\k"/>
    <numFmt numFmtId="169" formatCode="###0\ \K\g"/>
    <numFmt numFmtId="170" formatCode="0\ \h\k"/>
    <numFmt numFmtId="171" formatCode="0\h\k"/>
  </numFmts>
  <fonts count="18" x14ac:knownFonts="1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sz val="16"/>
      <name val="Arial"/>
      <family val="2"/>
    </font>
    <font>
      <b/>
      <sz val="8"/>
      <color indexed="10"/>
      <name val="Arial"/>
      <family val="2"/>
    </font>
    <font>
      <b/>
      <sz val="14"/>
      <color indexed="81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2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26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31"/>
      </patternFill>
    </fill>
    <fill>
      <patternFill patternType="solid">
        <fgColor indexed="9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23"/>
      </left>
      <right/>
      <top/>
      <bottom/>
      <diagonal/>
    </border>
    <border>
      <left style="thick">
        <color indexed="23"/>
      </left>
      <right/>
      <top style="medium">
        <color indexed="64"/>
      </top>
      <bottom/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" fontId="8" fillId="0" borderId="0" applyFill="0" applyBorder="0" applyAlignment="0" applyProtection="0"/>
  </cellStyleXfs>
  <cellXfs count="124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1" fillId="0" borderId="0" xfId="0" applyFont="1"/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9" fontId="2" fillId="2" borderId="0" xfId="0" applyNumberFormat="1" applyFont="1" applyFill="1" applyAlignment="1" applyProtection="1">
      <alignment horizontal="center"/>
      <protection locked="0"/>
    </xf>
    <xf numFmtId="164" fontId="0" fillId="0" borderId="0" xfId="0" applyNumberFormat="1"/>
    <xf numFmtId="0" fontId="0" fillId="0" borderId="0" xfId="0" applyAlignment="1">
      <alignment horizontal="left"/>
    </xf>
    <xf numFmtId="165" fontId="2" fillId="0" borderId="0" xfId="1" applyNumberFormat="1" applyFont="1" applyAlignment="1">
      <alignment horizontal="center"/>
    </xf>
    <xf numFmtId="0" fontId="0" fillId="3" borderId="0" xfId="0" applyFill="1" applyAlignment="1">
      <alignment horizontal="center"/>
    </xf>
    <xf numFmtId="0" fontId="3" fillId="0" borderId="3" xfId="0" applyFont="1" applyBorder="1"/>
    <xf numFmtId="0" fontId="0" fillId="4" borderId="4" xfId="0" applyFill="1" applyBorder="1"/>
    <xf numFmtId="0" fontId="0" fillId="4" borderId="5" xfId="0" applyFill="1" applyBorder="1"/>
    <xf numFmtId="0" fontId="2" fillId="4" borderId="0" xfId="0" applyFont="1" applyFill="1"/>
    <xf numFmtId="0" fontId="0" fillId="4" borderId="0" xfId="0" applyFill="1"/>
    <xf numFmtId="0" fontId="0" fillId="4" borderId="6" xfId="0" applyFill="1" applyBorder="1"/>
    <xf numFmtId="166" fontId="0" fillId="4" borderId="6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167" fontId="0" fillId="4" borderId="0" xfId="0" applyNumberFormat="1" applyFill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vertical="top"/>
    </xf>
    <xf numFmtId="0" fontId="0" fillId="4" borderId="7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0" fillId="0" borderId="0" xfId="0" quotePrefix="1"/>
    <xf numFmtId="0" fontId="0" fillId="0" borderId="9" xfId="0" applyBorder="1"/>
    <xf numFmtId="0" fontId="5" fillId="0" borderId="9" xfId="0" applyFont="1" applyBorder="1"/>
    <xf numFmtId="0" fontId="2" fillId="0" borderId="9" xfId="0" applyFont="1" applyBorder="1"/>
    <xf numFmtId="0" fontId="0" fillId="4" borderId="10" xfId="0" applyFill="1" applyBorder="1"/>
    <xf numFmtId="0" fontId="2" fillId="4" borderId="9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9" xfId="0" applyFill="1" applyBorder="1"/>
    <xf numFmtId="0" fontId="2" fillId="4" borderId="9" xfId="0" applyFont="1" applyFill="1" applyBorder="1"/>
    <xf numFmtId="0" fontId="3" fillId="0" borderId="9" xfId="0" applyFont="1" applyBorder="1"/>
    <xf numFmtId="0" fontId="8" fillId="0" borderId="0" xfId="0" applyFont="1" applyAlignment="1" applyProtection="1">
      <alignment horizontal="center"/>
      <protection locked="0"/>
    </xf>
    <xf numFmtId="0" fontId="8" fillId="0" borderId="0" xfId="0" applyFont="1"/>
    <xf numFmtId="0" fontId="3" fillId="0" borderId="3" xfId="0" applyFont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169" fontId="10" fillId="7" borderId="0" xfId="1" applyNumberFormat="1" applyFont="1" applyFill="1" applyAlignment="1">
      <alignment horizontal="center"/>
    </xf>
    <xf numFmtId="0" fontId="12" fillId="8" borderId="11" xfId="0" applyFont="1" applyFill="1" applyBorder="1"/>
    <xf numFmtId="2" fontId="12" fillId="8" borderId="11" xfId="0" applyNumberFormat="1" applyFont="1" applyFill="1" applyBorder="1" applyAlignment="1">
      <alignment horizontal="center"/>
    </xf>
    <xf numFmtId="0" fontId="0" fillId="8" borderId="12" xfId="0" applyFill="1" applyBorder="1"/>
    <xf numFmtId="0" fontId="0" fillId="8" borderId="13" xfId="0" applyFill="1" applyBorder="1"/>
    <xf numFmtId="0" fontId="0" fillId="8" borderId="12" xfId="0" applyFill="1" applyBorder="1" applyAlignment="1">
      <alignment horizontal="left" wrapText="1"/>
    </xf>
    <xf numFmtId="0" fontId="0" fillId="8" borderId="12" xfId="0" applyFill="1" applyBorder="1" applyAlignment="1">
      <alignment horizontal="left"/>
    </xf>
    <xf numFmtId="0" fontId="0" fillId="8" borderId="14" xfId="0" applyFill="1" applyBorder="1"/>
    <xf numFmtId="0" fontId="0" fillId="8" borderId="15" xfId="0" applyFill="1" applyBorder="1"/>
    <xf numFmtId="0" fontId="0" fillId="8" borderId="16" xfId="0" applyFill="1" applyBorder="1" applyAlignment="1">
      <alignment horizontal="left" wrapText="1"/>
    </xf>
    <xf numFmtId="0" fontId="0" fillId="8" borderId="17" xfId="0" applyFill="1" applyBorder="1"/>
    <xf numFmtId="0" fontId="0" fillId="8" borderId="16" xfId="0" applyFill="1" applyBorder="1"/>
    <xf numFmtId="0" fontId="0" fillId="8" borderId="16" xfId="0" applyFill="1" applyBorder="1" applyAlignment="1">
      <alignment horizontal="left"/>
    </xf>
    <xf numFmtId="0" fontId="0" fillId="8" borderId="18" xfId="0" applyFill="1" applyBorder="1" applyAlignment="1">
      <alignment horizontal="left"/>
    </xf>
    <xf numFmtId="0" fontId="0" fillId="8" borderId="19" xfId="0" applyFill="1" applyBorder="1"/>
    <xf numFmtId="0" fontId="0" fillId="8" borderId="18" xfId="0" applyFill="1" applyBorder="1"/>
    <xf numFmtId="169" fontId="2" fillId="0" borderId="0" xfId="1" applyNumberFormat="1" applyFont="1" applyAlignment="1">
      <alignment horizontal="center"/>
    </xf>
    <xf numFmtId="3" fontId="2" fillId="0" borderId="0" xfId="1" applyFont="1" applyAlignment="1" applyProtection="1">
      <alignment horizontal="center"/>
      <protection locked="0"/>
    </xf>
    <xf numFmtId="0" fontId="11" fillId="0" borderId="0" xfId="0" applyFont="1" applyAlignment="1">
      <alignment horizontal="right"/>
    </xf>
    <xf numFmtId="0" fontId="12" fillId="0" borderId="0" xfId="0" applyFont="1"/>
    <xf numFmtId="2" fontId="12" fillId="0" borderId="0" xfId="0" applyNumberFormat="1" applyFont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0" fillId="9" borderId="0" xfId="0" applyFill="1" applyAlignment="1">
      <alignment horizontal="left"/>
    </xf>
    <xf numFmtId="0" fontId="2" fillId="9" borderId="0" xfId="0" applyFont="1" applyFill="1" applyAlignment="1">
      <alignment horizontal="left"/>
    </xf>
    <xf numFmtId="9" fontId="2" fillId="9" borderId="0" xfId="0" applyNumberFormat="1" applyFont="1" applyFill="1" applyAlignment="1">
      <alignment horizontal="center"/>
    </xf>
    <xf numFmtId="169" fontId="2" fillId="9" borderId="0" xfId="1" applyNumberFormat="1" applyFont="1" applyFill="1" applyAlignment="1">
      <alignment horizontal="center"/>
    </xf>
    <xf numFmtId="0" fontId="13" fillId="2" borderId="1" xfId="0" quotePrefix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left"/>
    </xf>
    <xf numFmtId="0" fontId="0" fillId="0" borderId="21" xfId="0" applyBorder="1"/>
    <xf numFmtId="0" fontId="0" fillId="0" borderId="22" xfId="0" applyBorder="1"/>
    <xf numFmtId="0" fontId="0" fillId="0" borderId="29" xfId="0" applyBorder="1"/>
    <xf numFmtId="0" fontId="4" fillId="0" borderId="0" xfId="0" applyFont="1" applyProtection="1">
      <protection locked="0"/>
    </xf>
    <xf numFmtId="0" fontId="14" fillId="0" borderId="0" xfId="0" applyFont="1" applyAlignment="1">
      <alignment horizontal="left"/>
    </xf>
    <xf numFmtId="0" fontId="0" fillId="0" borderId="0" xfId="0" applyAlignment="1">
      <alignment horizontal="right"/>
    </xf>
    <xf numFmtId="1" fontId="2" fillId="2" borderId="0" xfId="0" applyNumberFormat="1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10" borderId="0" xfId="0" applyFont="1" applyFill="1" applyAlignment="1" applyProtection="1">
      <alignment horizontal="center"/>
      <protection locked="0"/>
    </xf>
    <xf numFmtId="0" fontId="2" fillId="8" borderId="0" xfId="0" applyFont="1" applyFill="1" applyProtection="1">
      <protection locked="0"/>
    </xf>
    <xf numFmtId="164" fontId="2" fillId="2" borderId="0" xfId="0" applyNumberFormat="1" applyFont="1" applyFill="1" applyAlignment="1" applyProtection="1">
      <alignment horizontal="center"/>
      <protection locked="0"/>
    </xf>
    <xf numFmtId="9" fontId="2" fillId="0" borderId="33" xfId="0" applyNumberFormat="1" applyFont="1" applyBorder="1" applyAlignment="1" applyProtection="1">
      <alignment horizontal="left"/>
      <protection locked="0"/>
    </xf>
    <xf numFmtId="9" fontId="2" fillId="0" borderId="34" xfId="0" applyNumberFormat="1" applyFont="1" applyBorder="1" applyAlignment="1" applyProtection="1">
      <alignment horizontal="center"/>
      <protection locked="0"/>
    </xf>
    <xf numFmtId="14" fontId="2" fillId="0" borderId="35" xfId="0" applyNumberFormat="1" applyFont="1" applyBorder="1" applyAlignment="1" applyProtection="1">
      <alignment horizontal="left"/>
      <protection locked="0"/>
    </xf>
    <xf numFmtId="9" fontId="2" fillId="0" borderId="36" xfId="0" applyNumberFormat="1" applyFont="1" applyBorder="1" applyAlignment="1" applyProtection="1">
      <alignment horizontal="center"/>
      <protection locked="0"/>
    </xf>
    <xf numFmtId="170" fontId="2" fillId="2" borderId="2" xfId="0" applyNumberFormat="1" applyFont="1" applyFill="1" applyBorder="1" applyAlignment="1" applyProtection="1">
      <alignment horizontal="center"/>
      <protection locked="0"/>
    </xf>
    <xf numFmtId="171" fontId="2" fillId="9" borderId="0" xfId="0" applyNumberFormat="1" applyFont="1" applyFill="1" applyAlignment="1">
      <alignment horizontal="center"/>
    </xf>
    <xf numFmtId="171" fontId="2" fillId="5" borderId="0" xfId="0" applyNumberFormat="1" applyFont="1" applyFill="1" applyAlignment="1">
      <alignment horizontal="center"/>
    </xf>
    <xf numFmtId="0" fontId="15" fillId="0" borderId="0" xfId="0" applyFont="1"/>
    <xf numFmtId="0" fontId="2" fillId="0" borderId="0" xfId="0" applyFont="1" applyAlignment="1" applyProtection="1">
      <alignment horizontal="left"/>
      <protection locked="0"/>
    </xf>
    <xf numFmtId="0" fontId="17" fillId="2" borderId="24" xfId="0" applyFont="1" applyFill="1" applyBorder="1" applyAlignment="1" applyProtection="1">
      <alignment horizontal="center"/>
      <protection locked="0"/>
    </xf>
    <xf numFmtId="0" fontId="17" fillId="2" borderId="25" xfId="0" applyFont="1" applyFill="1" applyBorder="1" applyAlignment="1" applyProtection="1">
      <alignment horizontal="center"/>
      <protection locked="0"/>
    </xf>
    <xf numFmtId="0" fontId="16" fillId="2" borderId="30" xfId="0" applyFont="1" applyFill="1" applyBorder="1" applyAlignment="1" applyProtection="1">
      <alignment horizontal="center"/>
      <protection locked="0"/>
    </xf>
    <xf numFmtId="0" fontId="16" fillId="2" borderId="31" xfId="0" applyFont="1" applyFill="1" applyBorder="1" applyAlignment="1" applyProtection="1">
      <alignment horizontal="center"/>
      <protection locked="0"/>
    </xf>
    <xf numFmtId="0" fontId="2" fillId="2" borderId="32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8" borderId="0" xfId="0" applyFont="1" applyFill="1" applyProtection="1">
      <protection locked="0"/>
    </xf>
    <xf numFmtId="168" fontId="3" fillId="9" borderId="3" xfId="0" applyNumberFormat="1" applyFont="1" applyFill="1" applyBorder="1" applyAlignment="1">
      <alignment horizontal="center"/>
    </xf>
    <xf numFmtId="0" fontId="0" fillId="10" borderId="3" xfId="0" applyFill="1" applyBorder="1"/>
    <xf numFmtId="0" fontId="0" fillId="4" borderId="9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/>
    <xf numFmtId="0" fontId="0" fillId="0" borderId="23" xfId="0" applyBorder="1"/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169" fontId="9" fillId="6" borderId="30" xfId="1" applyNumberFormat="1" applyFont="1" applyFill="1" applyBorder="1" applyAlignment="1">
      <alignment horizontal="center"/>
    </xf>
    <xf numFmtId="169" fontId="9" fillId="6" borderId="31" xfId="1" applyNumberFormat="1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15"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  <color indexed="17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  <fill>
        <patternFill>
          <bgColor indexed="22"/>
        </patternFill>
      </fill>
    </dxf>
    <dxf>
      <font>
        <b/>
        <i val="0"/>
        <condense val="0"/>
        <extend val="0"/>
        <color indexed="17"/>
      </font>
      <fill>
        <patternFill>
          <bgColor indexed="2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indexed="4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055" name="_isisStructCtl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1</xdr:row>
      <xdr:rowOff>0</xdr:rowOff>
    </xdr:from>
    <xdr:to>
      <xdr:col>9</xdr:col>
      <xdr:colOff>0</xdr:colOff>
      <xdr:row>9</xdr:row>
      <xdr:rowOff>92075</xdr:rowOff>
    </xdr:to>
    <xdr:pic>
      <xdr:nvPicPr>
        <xdr:cNvPr id="1051" name="Picture 61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91200" y="447675"/>
          <a:ext cx="8286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122767</xdr:colOff>
      <xdr:row>0</xdr:row>
      <xdr:rowOff>168275</xdr:rowOff>
    </xdr:from>
    <xdr:to>
      <xdr:col>31</xdr:col>
      <xdr:colOff>379942</xdr:colOff>
      <xdr:row>51</xdr:row>
      <xdr:rowOff>73025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295967" y="168275"/>
          <a:ext cx="6962775" cy="89556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Hur fyller du i Vagndeklarationen</a:t>
          </a: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sv-SE" sz="11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Börja med att fylla i bilens data, Startnummer, regnummer, chassinummer, klass etc</a:t>
          </a:r>
        </a:p>
        <a:p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1. Grundeffekt</a:t>
          </a:r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A. </a:t>
          </a:r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För bedömning av grundeffekten börjar du med att välja om motorn är Standard, Optimerad eller Trimmad, samt motorkod/beteckningen.</a:t>
          </a:r>
        </a:p>
        <a:p>
          <a:pPr lvl="1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Motorkod/beteckning är den som en omodifierad motor skall kunna kontrolleras emot.</a:t>
          </a:r>
        </a:p>
        <a:p>
          <a:pPr lvl="1"/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B. </a:t>
          </a:r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Även om motorn är standard, optimerad</a:t>
          </a:r>
          <a:r>
            <a:rPr lang="sv-S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eller timmad</a:t>
          </a:r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 så behöver du fylla i effekt och max</a:t>
          </a:r>
          <a:r>
            <a:rPr lang="sv-S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varvtal</a:t>
          </a:r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 för motorn i standard skick, det finns motorer som ger mer standard än som trimmad enligt beräkning.</a:t>
          </a:r>
        </a:p>
        <a:p>
          <a:pPr lvl="1"/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C.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Om motorn är Trimmad så fyller du i uppgifterna motortyp, etc för att få fram den beräknade effekten</a:t>
          </a:r>
        </a:p>
        <a:p>
          <a:pPr lvl="1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Varvtalet har tydlig påverkan och är det maximala varvtal innan</a:t>
          </a:r>
          <a:r>
            <a:rPr lang="sv-S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motorns varvtalsstopp inträder</a:t>
          </a:r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, loggning</a:t>
          </a:r>
          <a:r>
            <a:rPr lang="sv-S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eller kontroll </a:t>
          </a:r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kan ske. </a:t>
          </a:r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Var beredd att kunna styrka dina uppgifter.</a:t>
          </a:r>
        </a:p>
        <a:p>
          <a:pPr lvl="1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Den högsta effekt som uppnås av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Standard, Optimerad eller Trimmad </a:t>
          </a:r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är den som resten av beräkningarna utgår ifrån.</a:t>
          </a:r>
        </a:p>
        <a:p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2.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Tillägg</a:t>
          </a:r>
          <a:r>
            <a:rPr lang="en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/Avdrag för Modsport</a:t>
          </a:r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en-SE" sz="1100">
              <a:solidFill>
                <a:schemeClr val="dk1"/>
              </a:solidFill>
              <a:latin typeface="+mn-lt"/>
              <a:ea typeface="+mn-ea"/>
              <a:cs typeface="+mn-cs"/>
            </a:rPr>
            <a:t>Gäller endast Modsport</a:t>
          </a:r>
        </a:p>
        <a:p>
          <a:pPr lvl="1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Ange procentsatserna i de gröna fälten för de tillägg som gäller din bil</a:t>
          </a:r>
        </a:p>
        <a:p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3. Tävlingsvikt </a:t>
          </a:r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1"/>
          <a:r>
            <a:rPr lang="sv-SE" sz="1100">
              <a:solidFill>
                <a:schemeClr val="dk1"/>
              </a:solidFill>
              <a:latin typeface="+mn-lt"/>
              <a:ea typeface="+mn-ea"/>
              <a:cs typeface="+mn-cs"/>
            </a:rPr>
            <a:t>Ange bilens verkliga vägda tävlingsvikt för att få det verkliga vikt/effektförhållandet under</a:t>
          </a:r>
          <a:r>
            <a:rPr lang="sv-SE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punkt</a:t>
          </a:r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 4.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Tänk på att minsta tillåtna vikt i Modsport är 550kg och högsta är 1550kg.</a:t>
          </a:r>
          <a:endParaRPr lang="sv-SE">
            <a:effectLst/>
          </a:endParaRPr>
        </a:p>
        <a:p>
          <a:pPr lvl="1"/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Tänk på att minsta tillåtna vikt i RS är 480kg och högsta är 1000kg.</a:t>
          </a:r>
        </a:p>
        <a:p>
          <a:endParaRPr lang="sv-SE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4.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Verkligt vikt/effektförhållande</a:t>
          </a:r>
        </a:p>
        <a:p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5.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Välj i listan om ni använder vilken typ av nackskydd ni använder (HNRS/FHR) eller om ni ej använder.</a:t>
          </a:r>
        </a:p>
        <a:p>
          <a:endParaRPr lang="sv-SE" sz="1100" b="1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6. Välj i listan vilken norm er förarklädsel uppfyller. </a:t>
          </a:r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Obs! 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sv-SE" sz="1100" b="1">
              <a:solidFill>
                <a:schemeClr val="dk1"/>
              </a:solidFill>
              <a:latin typeface="+mn-lt"/>
              <a:ea typeface="+mn-ea"/>
              <a:cs typeface="+mn-cs"/>
            </a:rPr>
            <a:t>Denna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hjälptext kommer </a:t>
          </a:r>
          <a:r>
            <a:rPr lang="sv-SE" sz="1100" b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ej</a:t>
          </a:r>
          <a:r>
            <a:rPr lang="sv-SE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med när vagndeklarationen skrivs ut</a:t>
          </a:r>
          <a:endParaRPr lang="sv-SE" sz="11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"/>
  <sheetViews>
    <sheetView workbookViewId="0"/>
  </sheetViews>
  <sheetFormatPr defaultRowHeight="12.5" x14ac:dyDescent="0.25"/>
  <sheetData/>
  <phoneticPr fontId="11" type="noConversion"/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T75"/>
  <sheetViews>
    <sheetView showGridLines="0" tabSelected="1" zoomScale="90" zoomScaleNormal="90" workbookViewId="0">
      <selection activeCell="I1" sqref="I1"/>
    </sheetView>
  </sheetViews>
  <sheetFormatPr defaultRowHeight="12.5" x14ac:dyDescent="0.25"/>
  <cols>
    <col min="1" max="1" width="3.90625" customWidth="1"/>
    <col min="2" max="2" width="12.36328125" customWidth="1"/>
    <col min="3" max="3" width="11.6328125" customWidth="1"/>
    <col min="4" max="4" width="4.90625" customWidth="1"/>
    <col min="5" max="5" width="15.08984375" customWidth="1"/>
    <col min="6" max="9" width="12.90625" customWidth="1"/>
    <col min="10" max="10" width="9.6328125" customWidth="1"/>
    <col min="11" max="11" width="9.08984375" hidden="1" customWidth="1"/>
    <col min="12" max="12" width="11.08984375" hidden="1" customWidth="1"/>
    <col min="13" max="13" width="13.453125" hidden="1" customWidth="1"/>
    <col min="14" max="20" width="9.08984375" hidden="1" customWidth="1"/>
  </cols>
  <sheetData>
    <row r="1" spans="1:19" ht="35.25" customHeight="1" x14ac:dyDescent="0.65">
      <c r="A1" s="1" t="s">
        <v>93</v>
      </c>
      <c r="D1" s="82"/>
      <c r="E1" s="2"/>
      <c r="F1" s="2"/>
      <c r="G1" s="2"/>
      <c r="H1" s="3" t="s">
        <v>0</v>
      </c>
      <c r="I1" s="78" t="s">
        <v>46</v>
      </c>
      <c r="K1" s="39" t="s">
        <v>1</v>
      </c>
    </row>
    <row r="2" spans="1:19" ht="28.25" customHeight="1" x14ac:dyDescent="0.6">
      <c r="A2" s="4"/>
      <c r="B2" s="102" t="s">
        <v>87</v>
      </c>
      <c r="C2" s="103"/>
      <c r="D2" s="83"/>
      <c r="G2" s="5"/>
      <c r="H2" s="6"/>
      <c r="K2" s="37"/>
    </row>
    <row r="3" spans="1:19" ht="10.5" customHeight="1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38"/>
      <c r="L3" s="7"/>
      <c r="M3" s="7"/>
    </row>
    <row r="4" spans="1:19" s="8" customFormat="1" ht="12.75" customHeight="1" x14ac:dyDescent="0.3">
      <c r="A4" s="9" t="s">
        <v>3</v>
      </c>
      <c r="C4" s="104" t="s">
        <v>47</v>
      </c>
      <c r="D4" s="105"/>
      <c r="E4" s="105"/>
      <c r="F4" s="99"/>
      <c r="G4" s="99"/>
      <c r="H4" s="99"/>
      <c r="J4"/>
      <c r="K4" s="39"/>
      <c r="P4"/>
      <c r="Q4" s="47"/>
      <c r="R4" s="47"/>
      <c r="S4" s="47"/>
    </row>
    <row r="5" spans="1:19" ht="12.75" customHeight="1" x14ac:dyDescent="0.25">
      <c r="K5" s="37" t="s">
        <v>10</v>
      </c>
      <c r="L5" s="11" t="s">
        <v>89</v>
      </c>
      <c r="M5" s="11" t="s">
        <v>42</v>
      </c>
      <c r="N5" s="11" t="s">
        <v>43</v>
      </c>
    </row>
    <row r="6" spans="1:19" ht="15.5" x14ac:dyDescent="0.35">
      <c r="A6" s="12">
        <v>1</v>
      </c>
      <c r="B6" s="13" t="s">
        <v>4</v>
      </c>
      <c r="C6" s="13"/>
      <c r="K6" s="37" t="s">
        <v>61</v>
      </c>
      <c r="L6" s="11">
        <v>10.8</v>
      </c>
      <c r="M6" s="11">
        <v>12</v>
      </c>
      <c r="N6" s="11">
        <v>12.8</v>
      </c>
      <c r="R6" s="47"/>
    </row>
    <row r="7" spans="1:19" ht="6.75" customHeight="1" thickBot="1" x14ac:dyDescent="0.4">
      <c r="A7" s="12"/>
      <c r="B7" s="13"/>
      <c r="C7" s="13"/>
      <c r="K7" s="37" t="s">
        <v>62</v>
      </c>
      <c r="L7" s="11">
        <v>12</v>
      </c>
      <c r="M7" s="11">
        <v>13.6</v>
      </c>
      <c r="N7" s="11">
        <v>14.3</v>
      </c>
    </row>
    <row r="8" spans="1:19" ht="13.5" thickBot="1" x14ac:dyDescent="0.35">
      <c r="A8" s="15" t="s">
        <v>5</v>
      </c>
      <c r="B8" s="114" t="s">
        <v>76</v>
      </c>
      <c r="C8" s="115"/>
      <c r="D8" s="116"/>
      <c r="E8" s="117" t="s">
        <v>70</v>
      </c>
      <c r="F8" s="118"/>
      <c r="K8" s="37" t="s">
        <v>48</v>
      </c>
      <c r="L8" s="11">
        <v>12</v>
      </c>
      <c r="M8" s="11">
        <v>13.6</v>
      </c>
      <c r="N8" s="11">
        <v>14.3</v>
      </c>
      <c r="R8" s="47"/>
    </row>
    <row r="9" spans="1:19" ht="7.5" customHeight="1" thickBot="1" x14ac:dyDescent="0.4">
      <c r="A9" s="12"/>
      <c r="B9" s="13"/>
      <c r="C9" s="10"/>
      <c r="H9" s="11"/>
      <c r="K9" s="37"/>
    </row>
    <row r="10" spans="1:19" ht="12.75" customHeight="1" thickBot="1" x14ac:dyDescent="0.4">
      <c r="A10" s="12"/>
      <c r="B10" s="13"/>
      <c r="C10" s="10" t="s">
        <v>45</v>
      </c>
      <c r="E10" s="100" t="s">
        <v>41</v>
      </c>
      <c r="F10" s="101"/>
      <c r="H10" s="11"/>
      <c r="K10" s="37" t="s">
        <v>87</v>
      </c>
      <c r="L10" s="11">
        <v>2.2000000000000002</v>
      </c>
      <c r="R10" s="47"/>
    </row>
    <row r="11" spans="1:19" ht="8.25" customHeight="1" x14ac:dyDescent="0.35">
      <c r="A11" s="12"/>
      <c r="B11" s="13"/>
      <c r="C11" s="10"/>
      <c r="H11" s="11"/>
      <c r="K11" s="37" t="s">
        <v>87</v>
      </c>
      <c r="L11" s="11">
        <v>2.2000000000000002</v>
      </c>
    </row>
    <row r="12" spans="1:19" ht="12.75" customHeight="1" x14ac:dyDescent="0.3">
      <c r="A12" s="15" t="s">
        <v>8</v>
      </c>
      <c r="B12" s="9" t="s">
        <v>80</v>
      </c>
      <c r="C12" s="9"/>
      <c r="G12" s="11"/>
      <c r="K12" s="37" t="s">
        <v>86</v>
      </c>
      <c r="L12" s="11">
        <v>5</v>
      </c>
      <c r="R12" s="47"/>
    </row>
    <row r="13" spans="1:19" ht="22.25" customHeight="1" thickBot="1" x14ac:dyDescent="0.35">
      <c r="A13" s="15"/>
      <c r="B13" s="9"/>
      <c r="C13" s="9"/>
      <c r="G13" s="11"/>
      <c r="H13" s="85" t="s">
        <v>73</v>
      </c>
      <c r="K13" s="37" t="s">
        <v>74</v>
      </c>
      <c r="L13" s="11">
        <v>2.2000000000000002</v>
      </c>
      <c r="R13" s="47"/>
    </row>
    <row r="14" spans="1:19" ht="13.5" thickBot="1" x14ac:dyDescent="0.35">
      <c r="G14" s="85" t="s">
        <v>6</v>
      </c>
      <c r="H14" s="95">
        <v>145</v>
      </c>
      <c r="K14" s="37" t="s">
        <v>75</v>
      </c>
      <c r="L14" s="11">
        <v>3</v>
      </c>
    </row>
    <row r="15" spans="1:19" ht="13" x14ac:dyDescent="0.3">
      <c r="A15" s="8"/>
      <c r="B15" s="84"/>
      <c r="G15" s="85" t="s">
        <v>79</v>
      </c>
      <c r="H15" s="86">
        <v>6800</v>
      </c>
      <c r="K15" s="37"/>
      <c r="R15" s="47"/>
    </row>
    <row r="16" spans="1:19" ht="13" x14ac:dyDescent="0.3">
      <c r="A16" s="8"/>
      <c r="B16" s="84"/>
      <c r="G16" s="85" t="s">
        <v>81</v>
      </c>
      <c r="H16" s="90"/>
      <c r="K16" s="37"/>
      <c r="R16" s="47"/>
    </row>
    <row r="17" spans="1:18" ht="13" x14ac:dyDescent="0.3">
      <c r="A17" s="8"/>
      <c r="G17" s="85" t="s">
        <v>77</v>
      </c>
      <c r="H17" s="16">
        <v>0.05</v>
      </c>
      <c r="K17" s="37"/>
    </row>
    <row r="18" spans="1:18" ht="13" x14ac:dyDescent="0.3">
      <c r="A18" s="8"/>
      <c r="G18" s="85" t="s">
        <v>92</v>
      </c>
      <c r="H18" s="16"/>
      <c r="K18" s="37"/>
      <c r="R18" s="47"/>
    </row>
    <row r="19" spans="1:18" ht="13" x14ac:dyDescent="0.3">
      <c r="A19" s="8"/>
      <c r="B19" s="72" t="s">
        <v>7</v>
      </c>
      <c r="C19" s="72"/>
      <c r="D19" s="72"/>
      <c r="E19" s="72"/>
      <c r="F19" s="72"/>
      <c r="G19" s="73"/>
      <c r="H19" s="72"/>
      <c r="I19" s="96">
        <f>ROUND($H$14*(1+SUM($H$17:$H$18)),0)</f>
        <v>152</v>
      </c>
      <c r="K19" s="37"/>
    </row>
    <row r="20" spans="1:18" ht="6.65" customHeight="1" x14ac:dyDescent="0.3">
      <c r="A20" s="8"/>
      <c r="E20" s="11"/>
      <c r="K20" s="37" t="s">
        <v>71</v>
      </c>
      <c r="M20" t="s">
        <v>14</v>
      </c>
      <c r="O20" t="s">
        <v>64</v>
      </c>
      <c r="Q20" t="s">
        <v>68</v>
      </c>
      <c r="R20" s="47"/>
    </row>
    <row r="21" spans="1:18" ht="12.75" customHeight="1" x14ac:dyDescent="0.3">
      <c r="A21" s="15" t="s">
        <v>2</v>
      </c>
      <c r="B21" s="8" t="s">
        <v>72</v>
      </c>
      <c r="C21" s="8"/>
      <c r="K21" t="s">
        <v>70</v>
      </c>
      <c r="M21" t="s">
        <v>15</v>
      </c>
      <c r="O21" t="s">
        <v>65</v>
      </c>
      <c r="Q21" t="s">
        <v>67</v>
      </c>
    </row>
    <row r="22" spans="1:18" ht="13" x14ac:dyDescent="0.3">
      <c r="A22" s="15"/>
      <c r="C22" s="15" t="s">
        <v>9</v>
      </c>
      <c r="E22" s="15" t="s">
        <v>10</v>
      </c>
      <c r="G22" s="15" t="s">
        <v>11</v>
      </c>
      <c r="H22" s="11"/>
      <c r="I22" s="10" t="s">
        <v>12</v>
      </c>
      <c r="K22" s="37" t="s">
        <v>72</v>
      </c>
      <c r="O22" t="s">
        <v>63</v>
      </c>
      <c r="Q22" t="s">
        <v>88</v>
      </c>
      <c r="R22" s="47"/>
    </row>
    <row r="23" spans="1:18" ht="13.5" thickBot="1" x14ac:dyDescent="0.35">
      <c r="B23" s="8"/>
      <c r="C23" s="11" t="s">
        <v>13</v>
      </c>
      <c r="I23" s="10"/>
      <c r="K23" s="37"/>
      <c r="Q23" s="36" t="s">
        <v>37</v>
      </c>
    </row>
    <row r="24" spans="1:18" ht="15" customHeight="1" thickBot="1" x14ac:dyDescent="0.35">
      <c r="C24" s="14">
        <v>1999</v>
      </c>
      <c r="E24" s="14" t="s">
        <v>43</v>
      </c>
      <c r="G24" s="14" t="s">
        <v>48</v>
      </c>
      <c r="H24" s="11"/>
      <c r="I24" s="10"/>
      <c r="K24" s="37"/>
      <c r="Q24" s="36" t="s">
        <v>38</v>
      </c>
    </row>
    <row r="25" spans="1:18" ht="13.5" thickBot="1" x14ac:dyDescent="0.35">
      <c r="C25" s="6"/>
      <c r="E25" s="46"/>
      <c r="G25" s="46"/>
      <c r="H25" s="11"/>
      <c r="I25" s="10"/>
      <c r="K25" s="39" t="s">
        <v>23</v>
      </c>
      <c r="Q25" s="36" t="s">
        <v>58</v>
      </c>
    </row>
    <row r="26" spans="1:18" ht="13.5" thickBot="1" x14ac:dyDescent="0.35">
      <c r="C26" s="15" t="s">
        <v>35</v>
      </c>
      <c r="F26" s="15" t="s">
        <v>34</v>
      </c>
      <c r="K26" s="40"/>
      <c r="L26" s="22"/>
      <c r="M26" s="22"/>
      <c r="N26" s="22"/>
      <c r="O26" s="22"/>
      <c r="P26" s="23"/>
      <c r="Q26" s="36" t="s">
        <v>30</v>
      </c>
    </row>
    <row r="27" spans="1:18" ht="13.5" thickBot="1" x14ac:dyDescent="0.35">
      <c r="C27" s="14">
        <v>7200</v>
      </c>
      <c r="F27" s="14">
        <v>0</v>
      </c>
      <c r="I27" s="97">
        <f>ROUND(IF($C$24&gt;0,(HLOOKUP($E$24,$K$5:$N$8,MATCH($G$24,$K$5:$K$8,0),FALSE)*(1+0.6*$F$27)*(($C$27-6900)*0.79+6900)/1000*(($C$24-1100)*0.92+1100)/1000),0),0)</f>
        <v>197</v>
      </c>
      <c r="K27" s="41" t="s">
        <v>24</v>
      </c>
      <c r="L27" s="28" t="s">
        <v>27</v>
      </c>
      <c r="M27" s="28" t="s">
        <v>29</v>
      </c>
      <c r="N27" s="25"/>
      <c r="O27" s="28"/>
      <c r="P27" s="30" t="s">
        <v>26</v>
      </c>
      <c r="Q27" s="36" t="s">
        <v>31</v>
      </c>
    </row>
    <row r="28" spans="1:18" x14ac:dyDescent="0.25">
      <c r="K28" s="42" t="str">
        <f>I1</f>
        <v>00</v>
      </c>
      <c r="L28" s="31" t="e">
        <f>#REF!&amp;" "&amp;B2</f>
        <v>#REF!</v>
      </c>
      <c r="M28" s="31" t="str">
        <f>C4</f>
        <v>SAAB Sonett</v>
      </c>
      <c r="N28" s="25"/>
      <c r="O28" s="29"/>
      <c r="P28" s="27" t="str">
        <f>TEXT(I41,"# ##0\ K\g")</f>
        <v>334 Kg</v>
      </c>
      <c r="Q28" s="36" t="s">
        <v>32</v>
      </c>
    </row>
    <row r="29" spans="1:18" ht="13" x14ac:dyDescent="0.3">
      <c r="B29" t="s">
        <v>85</v>
      </c>
      <c r="G29" s="11"/>
      <c r="H29" s="16"/>
      <c r="J29" s="17"/>
      <c r="K29" s="43"/>
      <c r="L29" s="25"/>
      <c r="M29" s="25"/>
      <c r="N29" s="25"/>
      <c r="O29" s="25"/>
      <c r="P29" s="26"/>
      <c r="Q29" s="36" t="s">
        <v>33</v>
      </c>
    </row>
    <row r="30" spans="1:18" ht="13" x14ac:dyDescent="0.3">
      <c r="B30" s="74" t="s">
        <v>84</v>
      </c>
      <c r="C30" s="74"/>
      <c r="D30" s="72"/>
      <c r="E30" s="72"/>
      <c r="F30" s="72"/>
      <c r="G30" s="72"/>
      <c r="H30" s="72"/>
      <c r="I30" s="96">
        <f>$I$27*(1+SUM($H$29:$H$29))</f>
        <v>197</v>
      </c>
      <c r="K30" s="44" t="s">
        <v>25</v>
      </c>
      <c r="L30" s="25"/>
      <c r="M30" s="25"/>
      <c r="N30" s="25"/>
      <c r="O30" s="24" t="s">
        <v>28</v>
      </c>
      <c r="P30" s="26"/>
      <c r="Q30" s="36" t="s">
        <v>39</v>
      </c>
    </row>
    <row r="31" spans="1:18" ht="13" x14ac:dyDescent="0.3">
      <c r="B31" s="18"/>
      <c r="C31" s="18"/>
      <c r="I31" s="19"/>
      <c r="K31" s="109" t="e">
        <f>IF(I32=I19,E8,E8&amp;" "&amp;E10&amp;"&lt;br/&gt;"&amp;C24&amp;"cc, "&amp;E24&amp;", "&amp;G24&amp;"&lt;br/&gt;"&amp;C27&amp;"rpm, "&amp;IF(F27&gt;0,F27&amp;" bar","")&amp;"&lt;br/&gt;")&amp;IF($E$8=$K$20,IF($H$15&gt;0,$Q$23&amp;"&lt;br/&gt;","")&amp;IF($H$17&gt;0,$Q$24&amp;"&lt;br/&gt;","")&amp;IF($H$18&gt;0,$Q$31&amp;"&lt;br/&gt;",""),IF(I19&gt;I30,IF($H$15&gt;0,$Q$23&amp;"&lt;br/&gt;","")&amp;IF($H$17&gt;0,$Q$24&amp;"&lt;br/&gt;","")&amp;IF($H$18&gt;0,$Q$31&amp;"&lt;br/&gt;",""),IF(#REF!&gt;0,$Q$30&amp;"&lt;br/&gt;","")))&amp;"="&amp;TEXT(I32,"000")&amp;"hk"&amp;IF(I32&gt;I30,"&lt;br /&gt;Effekt som EJ Modifierad eftersom den är större","")</f>
        <v>#REF!</v>
      </c>
      <c r="L31" s="110"/>
      <c r="M31" s="110"/>
      <c r="N31" s="110"/>
      <c r="O31" s="32" t="e">
        <f>IF(#REF!&gt;0,$Q$25&amp;"&lt;br/&gt;","")&amp;IF($H$35&gt;0,$Q$26&amp;"&lt;br/&gt;","")&amp;IF(#REF!&gt;0,$Q$27&amp;"&lt;br/&gt;","")&amp;IF(#REF!&gt;0,$Q$28&amp;"&lt;br/&gt;","")&amp;IF(#REF!&gt;0,$Q$29&amp;"&lt;br/&gt;","")&amp;IF(#REF!&gt;0,#REF!&amp;"&lt;br/&gt;","")</f>
        <v>#REF!</v>
      </c>
      <c r="P31" s="34"/>
      <c r="Q31" s="36" t="s">
        <v>44</v>
      </c>
    </row>
    <row r="32" spans="1:18" ht="13.5" thickBot="1" x14ac:dyDescent="0.35">
      <c r="B32" s="75" t="s">
        <v>83</v>
      </c>
      <c r="C32" s="74"/>
      <c r="D32" s="72"/>
      <c r="E32" s="72"/>
      <c r="F32" s="72"/>
      <c r="G32" s="73"/>
      <c r="H32" s="72"/>
      <c r="I32" s="96">
        <f>IF(OR($E$8=$K$21,$E$8=$K$20),$I$19,MAX($I$19,$I$30))</f>
        <v>152</v>
      </c>
      <c r="K32" s="111"/>
      <c r="L32" s="110"/>
      <c r="M32" s="110"/>
      <c r="N32" s="110"/>
      <c r="O32" s="33"/>
      <c r="P32" s="35"/>
    </row>
    <row r="33" spans="1:18" ht="15.65" customHeight="1" x14ac:dyDescent="0.35">
      <c r="G33" s="11"/>
      <c r="H33" s="87" t="s">
        <v>78</v>
      </c>
      <c r="I33" s="88">
        <f>ROUND(H15*1.05,-2)</f>
        <v>7100</v>
      </c>
      <c r="K33" s="112"/>
      <c r="L33" s="113"/>
      <c r="M33" s="113"/>
      <c r="N33" s="113"/>
      <c r="O33" s="13" t="s">
        <v>40</v>
      </c>
      <c r="P33" s="13"/>
    </row>
    <row r="34" spans="1:18" ht="15.5" x14ac:dyDescent="0.35">
      <c r="A34" s="12">
        <v>2</v>
      </c>
      <c r="B34" s="13" t="s">
        <v>91</v>
      </c>
      <c r="C34" s="13"/>
      <c r="K34" s="112"/>
      <c r="L34" s="113"/>
      <c r="M34" s="113"/>
      <c r="N34" s="113"/>
      <c r="O34" t="e">
        <f>IF($E$8=$K$20,IF($H$15&gt;0,$Q$23&amp;"&lt;br/&gt;","")&amp;IF($H$17&gt;0,$Q$24&amp;"&lt;br/&gt;",""),IF(I19&gt;I30,IF($H$15&gt;0,$Q$23&amp;"&lt;br/&gt;","")&amp;IF($H$17&gt;0,$Q$24&amp;"&lt;br/&gt;",""),IF(#REF!&gt;0,$Q$30&amp;"&lt;br/&gt;","")&amp;IF($H$29&gt;0,$Q$31&amp;"&lt;br/&gt;","")))</f>
        <v>#REF!</v>
      </c>
    </row>
    <row r="35" spans="1:18" ht="19.25" customHeight="1" x14ac:dyDescent="0.3">
      <c r="G35" s="85" t="s">
        <v>90</v>
      </c>
      <c r="H35" s="16"/>
      <c r="K35" s="37"/>
    </row>
    <row r="36" spans="1:18" ht="15.75" customHeight="1" x14ac:dyDescent="0.35">
      <c r="B36" s="72" t="s">
        <v>16</v>
      </c>
      <c r="C36" s="72"/>
      <c r="D36" s="72"/>
      <c r="E36" s="72"/>
      <c r="F36" s="72"/>
      <c r="G36" s="72"/>
      <c r="H36" s="72"/>
      <c r="I36" s="76">
        <f>SUM(H35:H35)</f>
        <v>0</v>
      </c>
      <c r="K36" s="45"/>
      <c r="L36" s="13"/>
      <c r="M36" s="13"/>
      <c r="N36" s="13"/>
      <c r="O36" s="13"/>
      <c r="P36" s="13"/>
    </row>
    <row r="37" spans="1:18" x14ac:dyDescent="0.25">
      <c r="K37" s="37"/>
    </row>
    <row r="38" spans="1:18" ht="15.5" x14ac:dyDescent="0.35">
      <c r="A38" s="12">
        <v>3</v>
      </c>
      <c r="B38" s="13" t="s">
        <v>17</v>
      </c>
      <c r="C38" s="13"/>
      <c r="D38" s="13"/>
      <c r="E38" s="13"/>
      <c r="F38" s="13"/>
      <c r="G38" s="13"/>
      <c r="H38" s="13"/>
      <c r="I38" s="49"/>
      <c r="K38" s="37"/>
    </row>
    <row r="39" spans="1:18" ht="13" x14ac:dyDescent="0.3">
      <c r="B39" s="98" t="s">
        <v>82</v>
      </c>
      <c r="H39" s="50"/>
      <c r="I39" s="51"/>
      <c r="K39" s="37"/>
    </row>
    <row r="40" spans="1:18" x14ac:dyDescent="0.25">
      <c r="K40" s="37"/>
    </row>
    <row r="41" spans="1:18" ht="13" x14ac:dyDescent="0.3">
      <c r="A41" s="11"/>
      <c r="G41" s="10" t="str">
        <f>"Minimivikt "&amp;$B$2</f>
        <v>Minimivikt Modsport 1 &amp; 2</v>
      </c>
      <c r="H41" s="10"/>
      <c r="I41" s="77">
        <f>($I$32*(1+$I$36))*VLOOKUP($B$2,$K$10:$L$14,2,FALSE)</f>
        <v>334.40000000000003</v>
      </c>
      <c r="K41" s="37"/>
    </row>
    <row r="42" spans="1:18" ht="9.75" customHeight="1" x14ac:dyDescent="0.35">
      <c r="A42" s="11"/>
      <c r="B42" s="18"/>
      <c r="C42" s="18"/>
      <c r="H42" s="10"/>
      <c r="I42" s="67"/>
      <c r="K42" s="37"/>
      <c r="L42" s="13"/>
      <c r="M42" s="13"/>
      <c r="N42" s="13"/>
      <c r="O42" s="13"/>
      <c r="P42" s="13"/>
      <c r="Q42" s="13"/>
    </row>
    <row r="43" spans="1:18" ht="23.4" customHeight="1" x14ac:dyDescent="0.35">
      <c r="A43" s="11"/>
      <c r="B43" s="8" t="s">
        <v>36</v>
      </c>
      <c r="E43" s="122">
        <v>600</v>
      </c>
      <c r="F43" s="123"/>
      <c r="G43" s="13" t="str">
        <f>IF(E43&lt;I41,"För låg vikt!","")</f>
        <v/>
      </c>
      <c r="K43" s="37"/>
    </row>
    <row r="44" spans="1:18" ht="12.75" customHeight="1" x14ac:dyDescent="0.3">
      <c r="A44" s="11"/>
      <c r="E44" s="91"/>
      <c r="F44" s="92"/>
      <c r="H44" s="68"/>
    </row>
    <row r="45" spans="1:18" ht="13" x14ac:dyDescent="0.3">
      <c r="A45" s="11"/>
      <c r="B45" t="s">
        <v>60</v>
      </c>
      <c r="E45" s="93"/>
      <c r="F45" s="94"/>
      <c r="H45" s="68"/>
      <c r="K45" s="37"/>
    </row>
    <row r="46" spans="1:18" ht="16" thickBot="1" x14ac:dyDescent="0.4">
      <c r="A46" s="12"/>
      <c r="H46" s="20"/>
      <c r="K46" s="37"/>
    </row>
    <row r="47" spans="1:18" ht="23.5" customHeight="1" thickTop="1" thickBot="1" x14ac:dyDescent="0.4">
      <c r="A47" s="12">
        <v>4</v>
      </c>
      <c r="B47" s="21" t="s">
        <v>49</v>
      </c>
      <c r="C47" s="21"/>
      <c r="D47" s="21"/>
      <c r="E47" s="21"/>
      <c r="F47" s="48"/>
      <c r="G47" s="48"/>
      <c r="H47" s="107">
        <f>IF($E$43&gt;1,$E$43/I32,"")</f>
        <v>3.9473684210526314</v>
      </c>
      <c r="I47" s="108"/>
      <c r="K47" s="37"/>
    </row>
    <row r="48" spans="1:18" ht="9" customHeight="1" thickTop="1" thickBot="1" x14ac:dyDescent="0.4">
      <c r="K48" s="37"/>
      <c r="L48" s="13"/>
      <c r="M48" s="13"/>
      <c r="N48" s="13"/>
      <c r="O48" s="13"/>
      <c r="P48" s="13"/>
      <c r="Q48" s="13"/>
      <c r="R48" s="13"/>
    </row>
    <row r="49" spans="1:19" ht="13.5" customHeight="1" thickBot="1" x14ac:dyDescent="0.4">
      <c r="A49" s="12">
        <v>5</v>
      </c>
      <c r="B49" s="13" t="s">
        <v>69</v>
      </c>
      <c r="F49" s="119" t="s">
        <v>64</v>
      </c>
      <c r="G49" s="120"/>
      <c r="H49" s="121"/>
      <c r="K49" s="37"/>
      <c r="S49" s="13"/>
    </row>
    <row r="50" spans="1:19" s="13" customFormat="1" ht="16" thickBot="1" x14ac:dyDescent="0.4">
      <c r="A50"/>
      <c r="B50"/>
      <c r="C50"/>
      <c r="D50"/>
      <c r="E50"/>
      <c r="F50"/>
      <c r="G50"/>
      <c r="H50"/>
      <c r="I50"/>
      <c r="J50"/>
      <c r="K50" s="37"/>
      <c r="L50"/>
      <c r="M50"/>
      <c r="N50"/>
      <c r="O50"/>
      <c r="P50"/>
      <c r="Q50"/>
      <c r="R50"/>
      <c r="S50"/>
    </row>
    <row r="51" spans="1:19" ht="16" thickBot="1" x14ac:dyDescent="0.4">
      <c r="A51" s="12">
        <v>6</v>
      </c>
      <c r="B51" s="13" t="s">
        <v>66</v>
      </c>
      <c r="F51" s="119" t="s">
        <v>67</v>
      </c>
      <c r="G51" s="120"/>
      <c r="H51" s="121"/>
      <c r="K51" s="37"/>
    </row>
    <row r="52" spans="1:19" x14ac:dyDescent="0.25">
      <c r="K52" s="37"/>
    </row>
    <row r="53" spans="1:19" ht="15.5" x14ac:dyDescent="0.35">
      <c r="A53" s="12"/>
      <c r="K53" s="37"/>
    </row>
    <row r="54" spans="1:19" s="13" customFormat="1" ht="6" customHeight="1" x14ac:dyDescent="0.35">
      <c r="A54"/>
      <c r="B54"/>
      <c r="C54"/>
      <c r="D54"/>
      <c r="E54"/>
      <c r="F54"/>
      <c r="G54"/>
      <c r="H54"/>
      <c r="I54"/>
      <c r="J54"/>
      <c r="K54" s="37"/>
      <c r="L54"/>
      <c r="M54"/>
      <c r="N54"/>
      <c r="O54"/>
      <c r="P54"/>
      <c r="Q54"/>
      <c r="R54"/>
    </row>
    <row r="55" spans="1:19" ht="15" customHeight="1" x14ac:dyDescent="0.25">
      <c r="A55" t="s">
        <v>18</v>
      </c>
      <c r="K55" s="37"/>
    </row>
    <row r="56" spans="1:19" ht="13" x14ac:dyDescent="0.3">
      <c r="C56" s="89"/>
      <c r="D56" s="89"/>
      <c r="E56" s="89"/>
      <c r="F56" s="85" t="s">
        <v>20</v>
      </c>
      <c r="G56" s="106"/>
      <c r="H56" s="106"/>
      <c r="I56" s="106"/>
      <c r="K56" s="37"/>
    </row>
    <row r="57" spans="1:19" ht="12.65" customHeight="1" thickBot="1" x14ac:dyDescent="0.35">
      <c r="B57" s="85" t="s">
        <v>19</v>
      </c>
      <c r="C57" s="89"/>
      <c r="D57" s="89"/>
      <c r="E57" s="89"/>
      <c r="G57" s="106"/>
      <c r="H57" s="106"/>
      <c r="I57" s="106"/>
      <c r="K57" s="37"/>
    </row>
    <row r="58" spans="1:19" ht="23.5" customHeight="1" thickTop="1" x14ac:dyDescent="0.35">
      <c r="B58" s="13"/>
      <c r="C58" s="13"/>
      <c r="D58" s="13"/>
      <c r="E58" s="13"/>
      <c r="F58" s="69" t="s">
        <v>50</v>
      </c>
      <c r="G58" s="52"/>
      <c r="H58" s="52"/>
      <c r="I58" s="53"/>
      <c r="K58" s="37"/>
    </row>
    <row r="59" spans="1:19" ht="7.5" customHeight="1" x14ac:dyDescent="0.35">
      <c r="B59" s="13"/>
      <c r="C59" s="13"/>
      <c r="D59" s="13"/>
      <c r="E59" s="13"/>
      <c r="F59" s="13"/>
      <c r="G59" s="69"/>
      <c r="H59" s="70"/>
      <c r="I59" s="71"/>
      <c r="K59" s="37"/>
    </row>
    <row r="60" spans="1:19" ht="5" customHeight="1" x14ac:dyDescent="0.25">
      <c r="K60" s="37"/>
    </row>
    <row r="61" spans="1:19" ht="12" customHeight="1" x14ac:dyDescent="0.25">
      <c r="A61" t="s">
        <v>21</v>
      </c>
      <c r="K61" s="37"/>
    </row>
    <row r="62" spans="1:19" x14ac:dyDescent="0.25">
      <c r="A62" t="s">
        <v>22</v>
      </c>
      <c r="K62" s="37"/>
    </row>
    <row r="63" spans="1:19" ht="13" thickBot="1" x14ac:dyDescent="0.3"/>
    <row r="64" spans="1:19" x14ac:dyDescent="0.25">
      <c r="B64" s="79" t="s">
        <v>51</v>
      </c>
      <c r="C64" s="60" t="s">
        <v>59</v>
      </c>
      <c r="D64" s="59"/>
      <c r="E64" s="56" t="s">
        <v>52</v>
      </c>
      <c r="F64" s="57" t="s">
        <v>53</v>
      </c>
      <c r="G64" s="63" t="s">
        <v>54</v>
      </c>
      <c r="H64" s="64" t="s">
        <v>55</v>
      </c>
      <c r="I64" s="18"/>
    </row>
    <row r="65" spans="2:11" ht="13" thickBot="1" x14ac:dyDescent="0.3">
      <c r="B65" s="80" t="s">
        <v>56</v>
      </c>
      <c r="C65" s="61"/>
      <c r="D65" s="58"/>
      <c r="E65" s="58"/>
      <c r="F65" s="55"/>
      <c r="G65" s="61"/>
      <c r="H65" s="65"/>
    </row>
    <row r="66" spans="2:11" ht="20.25" customHeight="1" x14ac:dyDescent="0.25">
      <c r="B66" s="81"/>
      <c r="C66" s="62"/>
      <c r="D66" s="59"/>
      <c r="E66" s="59"/>
      <c r="F66" s="54"/>
      <c r="G66" s="62"/>
      <c r="H66" s="66"/>
      <c r="K66" s="37"/>
    </row>
    <row r="67" spans="2:11" ht="9" customHeight="1" thickBot="1" x14ac:dyDescent="0.3">
      <c r="B67" s="80" t="s">
        <v>57</v>
      </c>
      <c r="C67" s="61"/>
      <c r="D67" s="58"/>
      <c r="E67" s="58"/>
      <c r="F67" s="55"/>
      <c r="G67" s="61"/>
      <c r="H67" s="65"/>
      <c r="K67" s="37"/>
    </row>
    <row r="68" spans="2:11" ht="17.25" customHeight="1" x14ac:dyDescent="0.25">
      <c r="K68" s="37"/>
    </row>
    <row r="69" spans="2:11" x14ac:dyDescent="0.25">
      <c r="K69" s="37"/>
    </row>
    <row r="70" spans="2:11" x14ac:dyDescent="0.25">
      <c r="K70" s="37"/>
    </row>
    <row r="71" spans="2:11" x14ac:dyDescent="0.25">
      <c r="K71" s="37"/>
    </row>
    <row r="72" spans="2:11" ht="8.25" customHeight="1" x14ac:dyDescent="0.25">
      <c r="K72" s="37"/>
    </row>
    <row r="73" spans="2:11" x14ac:dyDescent="0.25">
      <c r="K73" s="37"/>
    </row>
    <row r="74" spans="2:11" x14ac:dyDescent="0.25">
      <c r="K74" s="37"/>
    </row>
    <row r="75" spans="2:11" x14ac:dyDescent="0.25">
      <c r="K75" s="37"/>
    </row>
  </sheetData>
  <mergeCells count="12">
    <mergeCell ref="K31:N34"/>
    <mergeCell ref="B8:D8"/>
    <mergeCell ref="E8:F8"/>
    <mergeCell ref="F51:H51"/>
    <mergeCell ref="E43:F43"/>
    <mergeCell ref="F49:H49"/>
    <mergeCell ref="F4:H4"/>
    <mergeCell ref="E10:F10"/>
    <mergeCell ref="B2:C2"/>
    <mergeCell ref="C4:E4"/>
    <mergeCell ref="G56:I57"/>
    <mergeCell ref="H47:I47"/>
  </mergeCells>
  <phoneticPr fontId="6" type="noConversion"/>
  <conditionalFormatting sqref="A21:I31">
    <cfRule type="expression" dxfId="14" priority="17" stopIfTrue="1">
      <formula>$E$8=$K$21</formula>
    </cfRule>
    <cfRule type="expression" dxfId="13" priority="18" stopIfTrue="1">
      <formula>$E$8=$K$20</formula>
    </cfRule>
  </conditionalFormatting>
  <conditionalFormatting sqref="B15:B16">
    <cfRule type="expression" dxfId="12" priority="16">
      <formula>$E$8=$K$22</formula>
    </cfRule>
  </conditionalFormatting>
  <conditionalFormatting sqref="B29:B30">
    <cfRule type="expression" dxfId="11" priority="4" stopIfTrue="1">
      <formula>$E$10=$K$20</formula>
    </cfRule>
    <cfRule type="expression" dxfId="10" priority="5" stopIfTrue="1">
      <formula>$E$10=$K$21</formula>
    </cfRule>
  </conditionalFormatting>
  <conditionalFormatting sqref="E43">
    <cfRule type="expression" dxfId="9" priority="1" stopIfTrue="1">
      <formula>$E$43&gt;$I$41</formula>
    </cfRule>
    <cfRule type="expression" dxfId="8" priority="27" stopIfTrue="1">
      <formula>$E$43&lt;$I$41</formula>
    </cfRule>
  </conditionalFormatting>
  <conditionalFormatting sqref="G17:G18">
    <cfRule type="expression" dxfId="7" priority="15" stopIfTrue="1">
      <formula>$E$8=$K$20</formula>
    </cfRule>
  </conditionalFormatting>
  <conditionalFormatting sqref="H33:I33">
    <cfRule type="expression" dxfId="6" priority="9">
      <formula>$E$8=$K$22</formula>
    </cfRule>
    <cfRule type="expression" dxfId="5" priority="13" stopIfTrue="1">
      <formula>$E$8=$K$20</formula>
    </cfRule>
  </conditionalFormatting>
  <conditionalFormatting sqref="I39">
    <cfRule type="expression" dxfId="4" priority="22" stopIfTrue="1">
      <formula>AND(I39&gt;=VLOOKUP(#REF!,$P$4:$S$22,2,FALSE),I39&lt;=VLOOKUP(#REF!,$P$4:$S$22,3,FALSE))</formula>
    </cfRule>
  </conditionalFormatting>
  <conditionalFormatting sqref="I41">
    <cfRule type="expression" dxfId="3" priority="26" stopIfTrue="1">
      <formula>"G52&gt;$I$33*5.2+$G$49"</formula>
    </cfRule>
  </conditionalFormatting>
  <conditionalFormatting sqref="I41:I42">
    <cfRule type="expression" dxfId="2" priority="25" stopIfTrue="1">
      <formula>AND(I41&gt;=VLOOKUP(#REF!,$P$4:$S$22,2,FALSE),I41&lt;=VLOOKUP(#REF!,$P$4:$S$22,3,FALSE))</formula>
    </cfRule>
  </conditionalFormatting>
  <conditionalFormatting sqref="I42">
    <cfRule type="expression" dxfId="1" priority="45" stopIfTrue="1">
      <formula>I42&gt;($I$32*5.2+$H$39)</formula>
    </cfRule>
  </conditionalFormatting>
  <conditionalFormatting sqref="J21:J30">
    <cfRule type="expression" dxfId="0" priority="46" stopIfTrue="1">
      <formula>$D$8=$K$22</formula>
    </cfRule>
  </conditionalFormatting>
  <dataValidations xWindow="167" yWindow="523" count="10">
    <dataValidation type="list" allowBlank="1" showInputMessage="1" showErrorMessage="1" prompt="Välj bränslesystem" sqref="G24:G25" xr:uid="{00000000-0002-0000-0100-000001000000}">
      <formula1>$K$6:$K$8</formula1>
    </dataValidation>
    <dataValidation type="list" allowBlank="1" showInputMessage="1" showErrorMessage="1" prompt="Välj motortyp" sqref="E24:E25" xr:uid="{00000000-0002-0000-0100-000002000000}">
      <formula1>$L$5:$N$5</formula1>
    </dataValidation>
    <dataValidation type="whole" allowBlank="1" showInputMessage="1" showErrorMessage="1" prompt="Ange motorns volym i kubikcentimeter" sqref="C24:C25" xr:uid="{00000000-0002-0000-0100-000003000000}">
      <formula1>0</formula1>
      <formula2>10000</formula2>
    </dataValidation>
    <dataValidation type="whole" allowBlank="1" showInputMessage="1" showErrorMessage="1" prompt="Ange maximala varvtalet som skall användas" sqref="C27" xr:uid="{00000000-0002-0000-0100-000004000000}">
      <formula1>0</formula1>
      <formula2>20000</formula2>
    </dataValidation>
    <dataValidation type="decimal" allowBlank="1" showInputMessage="1" showErrorMessage="1" prompt="Ange maximala laddtrycket som skall användas (övertryck i plenum)_x000a_Sugmotorer anger 0" sqref="F27" xr:uid="{00000000-0002-0000-0100-000005000000}">
      <formula1>0</formula1>
      <formula2>5</formula2>
    </dataValidation>
    <dataValidation allowBlank="1" showInputMessage="1" showErrorMessage="1" prompt="Beskriv motorns beteckning som den skall kontrolleras mot" sqref="E10:F10" xr:uid="{00000000-0002-0000-0100-000006000000}"/>
    <dataValidation type="list" showErrorMessage="1" sqref="E8:F8" xr:uid="{00000000-0002-0000-0100-000008000000}">
      <formula1>$K$20:$K$22</formula1>
    </dataValidation>
    <dataValidation type="list" showInputMessage="1" showErrorMessage="1" sqref="F49" xr:uid="{00000000-0002-0000-0100-000009000000}">
      <formula1>$O$20:$O$22</formula1>
    </dataValidation>
    <dataValidation type="list" showInputMessage="1" showErrorMessage="1" sqref="F51" xr:uid="{00000000-0002-0000-0100-00000A000000}">
      <formula1>$Q$20:$Q$22</formula1>
    </dataValidation>
    <dataValidation type="list" showErrorMessage="1" sqref="B2:C2" xr:uid="{60468148-6EF3-4ABA-AFD9-440B692C3FE0}">
      <formula1>$K$10:$K$14</formula1>
    </dataValidation>
  </dataValidations>
  <printOptions horizontalCentered="1" verticalCentered="1"/>
  <pageMargins left="0.78749999999999998" right="0.19652777777777777" top="0.2361111111111111" bottom="0.2361111111111111" header="0.51180555555555551" footer="0.51180555555555551"/>
  <pageSetup paperSize="9" scale="84" firstPageNumber="0" orientation="portrait" horizontalDpi="300" verticalDpi="300" r:id="rId1"/>
  <headerFooter alignWithMargins="0"/>
  <customProperties>
    <customPr name="_pios_id" r:id="rId2"/>
  </customProperties>
  <ignoredErrors>
    <ignoredError sqref="I1" numberStoredAsText="1"/>
  </ignoredErrors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n a W E U g w b / H u i A A A A 9 Q A A A B I A H A B D b 2 5 m a W c v U G F j a 2 F n Z S 5 4 b W w g o h g A K K A U A A A A A A A A A A A A A A A A A A A A A A A A A A A A h Y 8 x D o I w G I W v Q r r T l r o Q 8 l M G 4 y a J C Y l x b U q F B i i G F s r d H D y S V x C j q J v j e 9 8 3 v H e / 3 i C b u z a Y 1 G B 1 b 1 I U Y Y o C Z W R f a l O l a H T n M E Y Z h 4 O Q j a h U s M j G J r M t U 1 Q 7 d 0 k I 8 d 5 j v 8 H 9 U B F G a U R O + b 6 Q t e o E + s j 6 v x x q Y 5 0 w U i E O x 9 c Y z n A c Y 0 a X S U D W D n J t v p w t 7 E l / S t i O r R s H x e 0 U F j s g a w T y v s A f U E s D B B Q A A g A I A J 2 l h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d p Y R S K I p H u A 4 A A A A R A A A A E w A c A E Z v c m 1 1 b G F z L 1 N l Y 3 R p b 2 4 x L m 0 g o h g A K K A U A A A A A A A A A A A A A A A A A A A A A A A A A A A A K 0 5 N L s n M z 1 M I h t C G 1 g B Q S w E C L Q A U A A I A C A C d p Y R S D B v 8 e 6 I A A A D 1 A A A A E g A A A A A A A A A A A A A A A A A A A A A A Q 2 9 u Z m l n L 1 B h Y 2 t h Z 2 U u e G 1 s U E s B A i 0 A F A A C A A g A n a W E U g / K 6 a u k A A A A 6 Q A A A B M A A A A A A A A A A A A A A A A A 7 g A A A F t D b 2 5 0 Z W 5 0 X 1 R 5 c G V z X S 5 4 b W x Q S w E C L Q A U A A I A C A C d p Y R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M I W s W y W T 0 C t O R I C y I F 9 s g A A A A A C A A A A A A A D Z g A A w A A A A B A A A A B C 5 T n E N Q 1 2 b 5 + x 2 W G 4 3 f w P A A A A A A S A A A C g A A A A E A A A A D i O Z T w b R p w r Q s 1 i G m 3 X 7 c Z Q A A A A m J 2 K 4 R 6 + j Y a J n X E T H S S P l M q W Z F l Y w r 3 U D r W 6 I B 1 z 9 9 6 Q E r 8 n i n v n o K c 7 A D J S 7 I 3 z i 4 w O r V x x C 1 / 1 q J / 9 g H E 5 2 f C 8 v f V z G 2 o m t J q M F w h I d + Q U A A A A t M C o I Z Q z s H b 1 k / 4 x e S H Q k v Q L 5 x c = < / D a t a M a s h u p > 
</file>

<file path=customXml/itemProps1.xml><?xml version="1.0" encoding="utf-8"?>
<ds:datastoreItem xmlns:ds="http://schemas.openxmlformats.org/officeDocument/2006/customXml" ds:itemID="{A1904F3A-BE71-4757-9EC3-92A3FC8654CC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b5339dd7-e0cb-43aa-a61d-fed1619267bf}" enabled="1" method="Privileged" siteId="{d2d2794a-61cc-4823-9690-8e288fd554c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Vagndeklaration</vt:lpstr>
      <vt:lpstr>Vagndeklaration!Print_Area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Administratör</dc:creator>
  <cp:lastModifiedBy>Magnus Martenson</cp:lastModifiedBy>
  <cp:revision>0</cp:revision>
  <cp:lastPrinted>2025-01-21T18:46:44Z</cp:lastPrinted>
  <dcterms:created xsi:type="dcterms:W3CDTF">2004-10-16T10:03:02Z</dcterms:created>
  <dcterms:modified xsi:type="dcterms:W3CDTF">2026-02-02T09:42:10Z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-962045487</vt:i4>
  </property>
  <property fmtid="{D5CDD505-2E9C-101B-9397-08002B2CF9AE}" pid="3" name="_NewReviewCycle">
    <vt:lpwstr/>
  </property>
  <property fmtid="{D5CDD505-2E9C-101B-9397-08002B2CF9AE}" pid="4" name="_EmailSubject">
    <vt:lpwstr>Vagndeklaration_Roadsport_MSCC2013.xls</vt:lpwstr>
  </property>
  <property fmtid="{D5CDD505-2E9C-101B-9397-08002B2CF9AE}" pid="5" name="_AuthorEmail">
    <vt:lpwstr>Magnus.Martenson@tetrapak.com</vt:lpwstr>
  </property>
  <property fmtid="{D5CDD505-2E9C-101B-9397-08002B2CF9AE}" pid="6" name="_AuthorEmailDisplayName">
    <vt:lpwstr>Martenson Magnus</vt:lpwstr>
  </property>
  <property fmtid="{D5CDD505-2E9C-101B-9397-08002B2CF9AE}" pid="7" name="_ReviewingToolsShownOnce">
    <vt:lpwstr/>
  </property>
  <property fmtid="{D5CDD505-2E9C-101B-9397-08002B2CF9AE}" pid="8" name="MSIP_Label_b5339dd7-e0cb-43aa-a61d-fed1619267bf_Enabled">
    <vt:lpwstr>true</vt:lpwstr>
  </property>
  <property fmtid="{D5CDD505-2E9C-101B-9397-08002B2CF9AE}" pid="9" name="MSIP_Label_b5339dd7-e0cb-43aa-a61d-fed1619267bf_SetDate">
    <vt:lpwstr>2021-03-16T10:08:40Z</vt:lpwstr>
  </property>
  <property fmtid="{D5CDD505-2E9C-101B-9397-08002B2CF9AE}" pid="10" name="MSIP_Label_b5339dd7-e0cb-43aa-a61d-fed1619267bf_Method">
    <vt:lpwstr>Privileged</vt:lpwstr>
  </property>
  <property fmtid="{D5CDD505-2E9C-101B-9397-08002B2CF9AE}" pid="11" name="MSIP_Label_b5339dd7-e0cb-43aa-a61d-fed1619267bf_Name">
    <vt:lpwstr>Public</vt:lpwstr>
  </property>
  <property fmtid="{D5CDD505-2E9C-101B-9397-08002B2CF9AE}" pid="12" name="MSIP_Label_b5339dd7-e0cb-43aa-a61d-fed1619267bf_SiteId">
    <vt:lpwstr>d2d2794a-61cc-4823-9690-8e288fd554cc</vt:lpwstr>
  </property>
  <property fmtid="{D5CDD505-2E9C-101B-9397-08002B2CF9AE}" pid="13" name="MSIP_Label_b5339dd7-e0cb-43aa-a61d-fed1619267bf_ActionId">
    <vt:lpwstr/>
  </property>
  <property fmtid="{D5CDD505-2E9C-101B-9397-08002B2CF9AE}" pid="14" name="MSIP_Label_b5339dd7-e0cb-43aa-a61d-fed1619267bf_ContentBits">
    <vt:lpwstr>0</vt:lpwstr>
  </property>
</Properties>
</file>